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DC477CF-4352-4FF2-B324-FCDDCE7679FC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<sst xmlns="http://schemas.openxmlformats.org/spreadsheetml/2006/main" count="1115" uniqueCount="272">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</sst>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2686124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0.28079999999999999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6.3E-2</v>
      </c>
    </row>
    <row r="12" spans="1:3" ht="15" customHeight="1" x14ac:dyDescent="0.25">
      <c r="B12" s="7" t="s">
        <v>109</v>
      </c>
      <c r="C12" s="66">
        <v>0.13</v>
      </c>
    </row>
    <row r="13" spans="1:3" ht="15" customHeight="1" x14ac:dyDescent="0.25">
      <c r="B13" s="7" t="s">
        <v>110</v>
      </c>
      <c r="C13" s="66">
        <v>0.63600000000000001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8.2100000000000006E-2</v>
      </c>
    </row>
    <row r="24" spans="1:3" ht="15" customHeight="1" x14ac:dyDescent="0.25">
      <c r="B24" s="20" t="s">
        <v>102</v>
      </c>
      <c r="C24" s="67">
        <v>0.47659999999999997</v>
      </c>
    </row>
    <row r="25" spans="1:3" ht="15" customHeight="1" x14ac:dyDescent="0.25">
      <c r="B25" s="20" t="s">
        <v>103</v>
      </c>
      <c r="C25" s="67">
        <v>0.3337</v>
      </c>
    </row>
    <row r="26" spans="1:3" ht="15" customHeight="1" x14ac:dyDescent="0.25">
      <c r="B26" s="20" t="s">
        <v>104</v>
      </c>
      <c r="C26" s="67">
        <v>0.1076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0.187</v>
      </c>
    </row>
    <row r="30" spans="1:3" ht="14.25" customHeight="1" x14ac:dyDescent="0.25">
      <c r="B30" s="30" t="s">
        <v>76</v>
      </c>
      <c r="C30" s="69">
        <v>2.7000000000000003E-2</v>
      </c>
    </row>
    <row r="31" spans="1:3" ht="14.25" customHeight="1" x14ac:dyDescent="0.25">
      <c r="B31" s="30" t="s">
        <v>77</v>
      </c>
      <c r="C31" s="69">
        <v>9.0999999999999998E-2</v>
      </c>
    </row>
    <row r="32" spans="1:3" ht="14.25" customHeight="1" x14ac:dyDescent="0.25">
      <c r="B32" s="30" t="s">
        <v>78</v>
      </c>
      <c r="C32" s="69">
        <v>0.69499999998509876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38.5</v>
      </c>
    </row>
    <row r="38" spans="1:5" ht="15" customHeight="1" x14ac:dyDescent="0.25">
      <c r="B38" s="16" t="s">
        <v>91</v>
      </c>
      <c r="C38" s="68">
        <v>79.7</v>
      </c>
      <c r="D38" s="17"/>
      <c r="E38" s="18"/>
    </row>
    <row r="39" spans="1:5" ht="15" customHeight="1" x14ac:dyDescent="0.25">
      <c r="B39" s="16" t="s">
        <v>90</v>
      </c>
      <c r="C39" s="68">
        <v>127.2</v>
      </c>
      <c r="D39" s="17"/>
      <c r="E39" s="17"/>
    </row>
    <row r="40" spans="1:5" ht="15" customHeight="1" x14ac:dyDescent="0.25">
      <c r="B40" s="16" t="s">
        <v>171</v>
      </c>
      <c r="C40" s="68">
        <v>1.38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35.5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1.9179999999999999E-2</v>
      </c>
      <c r="D45" s="17"/>
    </row>
    <row r="46" spans="1:5" ht="15.75" customHeight="1" x14ac:dyDescent="0.25">
      <c r="B46" s="16" t="s">
        <v>11</v>
      </c>
      <c r="C46" s="67">
        <v>0.10034000000000001</v>
      </c>
      <c r="D46" s="17"/>
    </row>
    <row r="47" spans="1:5" ht="15.75" customHeight="1" x14ac:dyDescent="0.25">
      <c r="B47" s="16" t="s">
        <v>12</v>
      </c>
      <c r="C47" s="67">
        <v>0.23168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0.64880000000000004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3.1501166968449996</v>
      </c>
      <c r="D51" s="17"/>
    </row>
    <row r="52" spans="1:4" ht="15" customHeight="1" x14ac:dyDescent="0.25">
      <c r="B52" s="16" t="s">
        <v>125</v>
      </c>
      <c r="C52" s="65">
        <v>2.8374764246800002</v>
      </c>
    </row>
    <row r="53" spans="1:4" ht="15.75" customHeight="1" x14ac:dyDescent="0.25">
      <c r="B53" s="16" t="s">
        <v>126</v>
      </c>
      <c r="C53" s="65">
        <v>2.8374764246800002</v>
      </c>
    </row>
    <row r="54" spans="1:4" ht="15.75" customHeight="1" x14ac:dyDescent="0.25">
      <c r="B54" s="16" t="s">
        <v>127</v>
      </c>
      <c r="C54" s="65">
        <v>1.8557493232600002</v>
      </c>
    </row>
    <row r="55" spans="1:4" ht="15.75" customHeight="1" x14ac:dyDescent="0.25">
      <c r="B55" s="16" t="s">
        <v>128</v>
      </c>
      <c r="C55" s="65">
        <v>1.8557493232600002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0.40689612661866142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3.1501166968449996</v>
      </c>
      <c r="C2" s="26">
        <f>'Baseline year population inputs'!C52</f>
        <v>2.8374764246800002</v>
      </c>
      <c r="D2" s="26">
        <f>'Baseline year population inputs'!C53</f>
        <v>2.8374764246800002</v>
      </c>
      <c r="E2" s="26">
        <f>'Baseline year population inputs'!C54</f>
        <v>1.8557493232600002</v>
      </c>
      <c r="F2" s="26">
        <f>'Baseline year population inputs'!C55</f>
        <v>1.8557493232600002</v>
      </c>
    </row>
    <row r="3" spans="1:6" ht="15.75" customHeight="1" x14ac:dyDescent="0.25">
      <c r="A3" s="3" t="s">
        <v>65</v>
      </c>
      <c r="B3" s="26">
        <f>frac_mam_1month * 2.6</f>
        <v>0.34632000000000007</v>
      </c>
      <c r="C3" s="26">
        <f>frac_mam_1_5months * 2.6</f>
        <v>0.34632000000000007</v>
      </c>
      <c r="D3" s="26">
        <f>frac_mam_6_11months * 2.6</f>
        <v>0.26806000000000002</v>
      </c>
      <c r="E3" s="26">
        <f>frac_mam_12_23months * 2.6</f>
        <v>0.19786000000000001</v>
      </c>
      <c r="F3" s="26">
        <f>frac_mam_24_59months * 2.6</f>
        <v>0.21657999999999999</v>
      </c>
    </row>
    <row r="4" spans="1:6" ht="15.75" customHeight="1" x14ac:dyDescent="0.25">
      <c r="A4" s="3" t="s">
        <v>66</v>
      </c>
      <c r="B4" s="26">
        <f>frac_sam_1month * 2.6</f>
        <v>0.19136</v>
      </c>
      <c r="C4" s="26">
        <f>frac_sam_1_5months * 2.6</f>
        <v>0.19136</v>
      </c>
      <c r="D4" s="26">
        <f>frac_sam_6_11months * 2.6</f>
        <v>0.18148</v>
      </c>
      <c r="E4" s="26">
        <f>frac_sam_12_23months * 2.6</f>
        <v>0.17108000000000001</v>
      </c>
      <c r="F4" s="26">
        <f>frac_sam_24_59months * 2.6</f>
        <v>7.5140000000000012E-2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3.1501166968449996</v>
      </c>
      <c r="D7" s="93">
        <f>diarrhoea_1_5mo</f>
        <v>2.8374764246800002</v>
      </c>
      <c r="E7" s="93">
        <f>diarrhoea_6_11mo</f>
        <v>2.8374764246800002</v>
      </c>
      <c r="F7" s="93">
        <f>diarrhoea_12_23mo</f>
        <v>1.8557493232600002</v>
      </c>
      <c r="G7" s="93">
        <f>diarrhoea_24_59mo</f>
        <v>1.8557493232600002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3.1501166968449996</v>
      </c>
      <c r="D12" s="93">
        <f>diarrhoea_1_5mo</f>
        <v>2.8374764246800002</v>
      </c>
      <c r="E12" s="93">
        <f>diarrhoea_6_11mo</f>
        <v>2.8374764246800002</v>
      </c>
      <c r="F12" s="93">
        <f>diarrhoea_12_23mo</f>
        <v>1.8557493232600002</v>
      </c>
      <c r="G12" s="93">
        <f>diarrhoea_24_59mo</f>
        <v>1.8557493232600002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6.3E-2</v>
      </c>
      <c r="I18" s="93">
        <f>frac_PW_health_facility</f>
        <v>6.3E-2</v>
      </c>
      <c r="J18" s="93">
        <f>frac_PW_health_facility</f>
        <v>6.3E-2</v>
      </c>
      <c r="K18" s="93">
        <f>frac_PW_health_facility</f>
        <v>6.3E-2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0.28079999999999999</v>
      </c>
      <c r="I19" s="93">
        <f>frac_malaria_risk</f>
        <v>0.28079999999999999</v>
      </c>
      <c r="J19" s="93">
        <f>frac_malaria_risk</f>
        <v>0.28079999999999999</v>
      </c>
      <c r="K19" s="93">
        <f>frac_malaria_risk</f>
        <v>0.28079999999999999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0.63600000000000001</v>
      </c>
      <c r="M24" s="93">
        <f>famplan_unmet_need</f>
        <v>0.63600000000000001</v>
      </c>
      <c r="N24" s="93">
        <f>famplan_unmet_need</f>
        <v>0.63600000000000001</v>
      </c>
      <c r="O24" s="93">
        <f>famplan_unmet_need</f>
        <v>0.63600000000000001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0.39708977476122354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0.17018133204052438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0.106695682398252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0.28079999999999999</v>
      </c>
      <c r="D34" s="93">
        <f t="shared" si="3"/>
        <v>0.28079999999999999</v>
      </c>
      <c r="E34" s="93">
        <f t="shared" si="3"/>
        <v>0.28079999999999999</v>
      </c>
      <c r="F34" s="93">
        <f t="shared" si="3"/>
        <v>0.28079999999999999</v>
      </c>
      <c r="G34" s="93">
        <f t="shared" si="3"/>
        <v>0.28079999999999999</v>
      </c>
      <c r="H34" s="93">
        <f t="shared" si="3"/>
        <v>0.28079999999999999</v>
      </c>
      <c r="I34" s="93">
        <f t="shared" si="3"/>
        <v>0.28079999999999999</v>
      </c>
      <c r="J34" s="93">
        <f t="shared" si="3"/>
        <v>0.28079999999999999</v>
      </c>
      <c r="K34" s="93">
        <f t="shared" si="3"/>
        <v>0.28079999999999999</v>
      </c>
      <c r="L34" s="93">
        <f t="shared" si="3"/>
        <v>0.28079999999999999</v>
      </c>
      <c r="M34" s="93">
        <f t="shared" si="3"/>
        <v>0.28079999999999999</v>
      </c>
      <c r="N34" s="93">
        <f t="shared" si="3"/>
        <v>0.28079999999999999</v>
      </c>
      <c r="O34" s="93">
        <f t="shared" si="3"/>
        <v>0.28079999999999999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664626</v>
      </c>
      <c r="C2" s="75">
        <v>871000</v>
      </c>
      <c r="D2" s="75">
        <v>1345000</v>
      </c>
      <c r="E2" s="75">
        <v>4733000</v>
      </c>
      <c r="F2" s="75">
        <v>3485000</v>
      </c>
      <c r="G2" s="22">
        <f t="shared" ref="G2:G40" si="0">C2+D2+E2+F2</f>
        <v>10434000</v>
      </c>
      <c r="H2" s="22">
        <f t="shared" ref="H2:H40" si="1">(B2 + stillbirth*B2/(1000-stillbirth))/(1-abortion)</f>
        <v>792055.91605441447</v>
      </c>
      <c r="I2" s="22">
        <f>G2-H2</f>
        <v>9641944.0839455854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684038</v>
      </c>
      <c r="C3" s="75">
        <v>895000</v>
      </c>
      <c r="D3" s="75">
        <v>1389000</v>
      </c>
      <c r="E3" s="75">
        <v>4804000</v>
      </c>
      <c r="F3" s="75">
        <v>3566000</v>
      </c>
      <c r="G3" s="22">
        <f t="shared" si="0"/>
        <v>10654000</v>
      </c>
      <c r="H3" s="22">
        <f t="shared" si="1"/>
        <v>815189.81307687273</v>
      </c>
      <c r="I3" s="22">
        <f t="shared" ref="I3:I15" si="3">G3-H3</f>
        <v>9838810.1869231276</v>
      </c>
    </row>
    <row r="4" spans="1:9" ht="15.75" customHeight="1" x14ac:dyDescent="0.25">
      <c r="A4" s="92">
        <f t="shared" si="2"/>
        <v>2022</v>
      </c>
      <c r="B4" s="74">
        <v>702836</v>
      </c>
      <c r="C4" s="75">
        <v>923000</v>
      </c>
      <c r="D4" s="75">
        <v>1435000</v>
      </c>
      <c r="E4" s="75">
        <v>4858000</v>
      </c>
      <c r="F4" s="75">
        <v>3653000</v>
      </c>
      <c r="G4" s="22">
        <f t="shared" si="0"/>
        <v>10869000</v>
      </c>
      <c r="H4" s="22">
        <f t="shared" si="1"/>
        <v>837591.98679561215</v>
      </c>
      <c r="I4" s="22">
        <f t="shared" si="3"/>
        <v>10031408.013204388</v>
      </c>
    </row>
    <row r="5" spans="1:9" ht="15.75" customHeight="1" x14ac:dyDescent="0.25">
      <c r="A5" s="92" t="str">
        <f t="shared" si="2"/>
        <v/>
      </c>
      <c r="B5" s="74">
        <v>717899.0273999999</v>
      </c>
      <c r="C5" s="75">
        <v>952000</v>
      </c>
      <c r="D5" s="75">
        <v>1482000</v>
      </c>
      <c r="E5" s="75">
        <v>4900000</v>
      </c>
      <c r="F5" s="75">
        <v>3747000</v>
      </c>
      <c r="G5" s="22">
        <f t="shared" si="0"/>
        <v>11081000</v>
      </c>
      <c r="H5" s="22">
        <f t="shared" si="1"/>
        <v>855543.07502547314</v>
      </c>
      <c r="I5" s="22">
        <f t="shared" si="3"/>
        <v>10225456.924974527</v>
      </c>
    </row>
    <row r="6" spans="1:9" ht="15.75" customHeight="1" x14ac:dyDescent="0.25">
      <c r="A6" s="92" t="str">
        <f t="shared" si="2"/>
        <v/>
      </c>
      <c r="B6" s="74">
        <v>731957.88159999973</v>
      </c>
      <c r="C6" s="75">
        <v>982000</v>
      </c>
      <c r="D6" s="75">
        <v>1530000</v>
      </c>
      <c r="E6" s="75">
        <v>4930000</v>
      </c>
      <c r="F6" s="75">
        <v>3846000</v>
      </c>
      <c r="G6" s="22">
        <f t="shared" si="0"/>
        <v>11288000</v>
      </c>
      <c r="H6" s="22">
        <f t="shared" si="1"/>
        <v>872297.45815531805</v>
      </c>
      <c r="I6" s="22">
        <f t="shared" si="3"/>
        <v>10415702.541844683</v>
      </c>
    </row>
    <row r="7" spans="1:9" ht="15.75" customHeight="1" x14ac:dyDescent="0.25">
      <c r="A7" s="92" t="str">
        <f t="shared" si="2"/>
        <v/>
      </c>
      <c r="B7" s="74">
        <v>746024.022</v>
      </c>
      <c r="C7" s="75">
        <v>1011000</v>
      </c>
      <c r="D7" s="75">
        <v>1578000</v>
      </c>
      <c r="E7" s="75">
        <v>4953000</v>
      </c>
      <c r="F7" s="75">
        <v>3950000</v>
      </c>
      <c r="G7" s="22">
        <f t="shared" si="0"/>
        <v>11492000</v>
      </c>
      <c r="H7" s="22">
        <f t="shared" si="1"/>
        <v>889060.52448114974</v>
      </c>
      <c r="I7" s="22">
        <f t="shared" si="3"/>
        <v>10602939.475518851</v>
      </c>
    </row>
    <row r="8" spans="1:9" ht="15.75" customHeight="1" x14ac:dyDescent="0.25">
      <c r="A8" s="92" t="str">
        <f t="shared" si="2"/>
        <v/>
      </c>
      <c r="B8" s="74">
        <v>759535.45919999992</v>
      </c>
      <c r="C8" s="75">
        <v>1039000</v>
      </c>
      <c r="D8" s="75">
        <v>1625000</v>
      </c>
      <c r="E8" s="75">
        <v>4965000</v>
      </c>
      <c r="F8" s="75">
        <v>4054000</v>
      </c>
      <c r="G8" s="22">
        <f t="shared" si="0"/>
        <v>11683000</v>
      </c>
      <c r="H8" s="22">
        <f t="shared" si="1"/>
        <v>905162.53338338598</v>
      </c>
      <c r="I8" s="22">
        <f t="shared" si="3"/>
        <v>10777837.466616614</v>
      </c>
    </row>
    <row r="9" spans="1:9" ht="15.75" customHeight="1" x14ac:dyDescent="0.25">
      <c r="A9" s="92" t="str">
        <f t="shared" si="2"/>
        <v/>
      </c>
      <c r="B9" s="74">
        <v>773031.04119999986</v>
      </c>
      <c r="C9" s="75">
        <v>1066000</v>
      </c>
      <c r="D9" s="75">
        <v>1672000</v>
      </c>
      <c r="E9" s="75">
        <v>4969000</v>
      </c>
      <c r="F9" s="75">
        <v>4162000</v>
      </c>
      <c r="G9" s="22">
        <f t="shared" si="0"/>
        <v>11869000</v>
      </c>
      <c r="H9" s="22">
        <f t="shared" si="1"/>
        <v>921245.64714014158</v>
      </c>
      <c r="I9" s="22">
        <f t="shared" si="3"/>
        <v>10947754.352859858</v>
      </c>
    </row>
    <row r="10" spans="1:9" ht="15.75" customHeight="1" x14ac:dyDescent="0.25">
      <c r="A10" s="92" t="str">
        <f t="shared" si="2"/>
        <v/>
      </c>
      <c r="B10" s="74">
        <v>786494.89919999975</v>
      </c>
      <c r="C10" s="75">
        <v>1094000</v>
      </c>
      <c r="D10" s="75">
        <v>1721000</v>
      </c>
      <c r="E10" s="75">
        <v>4967000</v>
      </c>
      <c r="F10" s="75">
        <v>4269000</v>
      </c>
      <c r="G10" s="22">
        <f t="shared" si="0"/>
        <v>12051000</v>
      </c>
      <c r="H10" s="22">
        <f t="shared" si="1"/>
        <v>937290.95439838374</v>
      </c>
      <c r="I10" s="22">
        <f t="shared" si="3"/>
        <v>11113709.045601616</v>
      </c>
    </row>
    <row r="11" spans="1:9" ht="15.75" customHeight="1" x14ac:dyDescent="0.25">
      <c r="A11" s="92" t="str">
        <f t="shared" si="2"/>
        <v/>
      </c>
      <c r="B11" s="74">
        <v>799872.96059999964</v>
      </c>
      <c r="C11" s="75">
        <v>1124000</v>
      </c>
      <c r="D11" s="75">
        <v>1771000</v>
      </c>
      <c r="E11" s="75">
        <v>4963000</v>
      </c>
      <c r="F11" s="75">
        <v>4367000</v>
      </c>
      <c r="G11" s="22">
        <f t="shared" si="0"/>
        <v>12225000</v>
      </c>
      <c r="H11" s="22">
        <f t="shared" si="1"/>
        <v>953234.01512307569</v>
      </c>
      <c r="I11" s="22">
        <f t="shared" si="3"/>
        <v>11271765.984876925</v>
      </c>
    </row>
    <row r="12" spans="1:9" ht="15.75" customHeight="1" x14ac:dyDescent="0.25">
      <c r="A12" s="92" t="str">
        <f t="shared" si="2"/>
        <v/>
      </c>
      <c r="B12" s="74">
        <v>813226.20499999996</v>
      </c>
      <c r="C12" s="75">
        <v>1157000</v>
      </c>
      <c r="D12" s="75">
        <v>1823000</v>
      </c>
      <c r="E12" s="75">
        <v>4960000</v>
      </c>
      <c r="F12" s="75">
        <v>4453000</v>
      </c>
      <c r="G12" s="22">
        <f t="shared" si="0"/>
        <v>12393000</v>
      </c>
      <c r="H12" s="22">
        <f t="shared" si="1"/>
        <v>969147.50064055575</v>
      </c>
      <c r="I12" s="22">
        <f t="shared" si="3"/>
        <v>11423852.499359444</v>
      </c>
    </row>
    <row r="13" spans="1:9" ht="15.75" customHeight="1" x14ac:dyDescent="0.25">
      <c r="A13" s="92" t="str">
        <f t="shared" si="2"/>
        <v/>
      </c>
      <c r="B13" s="74">
        <v>848000</v>
      </c>
      <c r="C13" s="75">
        <v>1299000</v>
      </c>
      <c r="D13" s="75">
        <v>4648000</v>
      </c>
      <c r="E13" s="75">
        <v>3411000</v>
      </c>
      <c r="F13" s="75">
        <v>7.2620681999999992E-2</v>
      </c>
      <c r="G13" s="22">
        <f t="shared" si="0"/>
        <v>9358000.0726206824</v>
      </c>
      <c r="H13" s="22">
        <f t="shared" si="1"/>
        <v>1010588.5367321523</v>
      </c>
      <c r="I13" s="22">
        <f t="shared" si="3"/>
        <v>8347411.5358885303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7.2620681999999992E-2</v>
      </c>
    </row>
    <row r="4" spans="1:8" ht="15.75" customHeight="1" x14ac:dyDescent="0.25">
      <c r="B4" s="24" t="s">
        <v>7</v>
      </c>
      <c r="C4" s="76">
        <v>0.16320467971388869</v>
      </c>
    </row>
    <row r="5" spans="1:8" ht="15.75" customHeight="1" x14ac:dyDescent="0.25">
      <c r="B5" s="24" t="s">
        <v>8</v>
      </c>
      <c r="C5" s="76">
        <v>0.11106470855018974</v>
      </c>
    </row>
    <row r="6" spans="1:8" ht="15.75" customHeight="1" x14ac:dyDescent="0.25">
      <c r="B6" s="24" t="s">
        <v>10</v>
      </c>
      <c r="C6" s="76">
        <v>0.14110014165460577</v>
      </c>
    </row>
    <row r="7" spans="1:8" ht="15.75" customHeight="1" x14ac:dyDescent="0.25">
      <c r="B7" s="24" t="s">
        <v>13</v>
      </c>
      <c r="C7" s="76">
        <v>0.13670967490056085</v>
      </c>
    </row>
    <row r="8" spans="1:8" ht="15.75" customHeight="1" x14ac:dyDescent="0.25">
      <c r="B8" s="24" t="s">
        <v>14</v>
      </c>
      <c r="C8" s="76">
        <v>5.60362105753585E-2</v>
      </c>
    </row>
    <row r="9" spans="1:8" ht="15.75" customHeight="1" x14ac:dyDescent="0.25">
      <c r="B9" s="24" t="s">
        <v>27</v>
      </c>
      <c r="C9" s="76">
        <v>4.3260200267963581E-2</v>
      </c>
    </row>
    <row r="10" spans="1:8" ht="15.75" customHeight="1" x14ac:dyDescent="0.25">
      <c r="B10" s="24" t="s">
        <v>15</v>
      </c>
      <c r="C10" s="76">
        <v>0.27600370233743288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0.17407095625281299</v>
      </c>
      <c r="D14" s="76">
        <v>0.17407095625281299</v>
      </c>
      <c r="E14" s="76">
        <v>0.131574530662418</v>
      </c>
      <c r="F14" s="76">
        <v>0.131574530662418</v>
      </c>
    </row>
    <row r="15" spans="1:8" ht="15.75" customHeight="1" x14ac:dyDescent="0.25">
      <c r="B15" s="24" t="s">
        <v>16</v>
      </c>
      <c r="C15" s="76">
        <v>0.223550741425428</v>
      </c>
      <c r="D15" s="76">
        <v>0.223550741425428</v>
      </c>
      <c r="E15" s="76">
        <v>0.11311814675786699</v>
      </c>
      <c r="F15" s="76">
        <v>0.11311814675786699</v>
      </c>
    </row>
    <row r="16" spans="1:8" ht="15.75" customHeight="1" x14ac:dyDescent="0.25">
      <c r="B16" s="24" t="s">
        <v>17</v>
      </c>
      <c r="C16" s="76">
        <v>4.1504540487360499E-2</v>
      </c>
      <c r="D16" s="76">
        <v>4.1504540487360499E-2</v>
      </c>
      <c r="E16" s="76">
        <v>3.1712396292504497E-2</v>
      </c>
      <c r="F16" s="76">
        <v>3.1712396292504497E-2</v>
      </c>
    </row>
    <row r="17" spans="1:8" ht="15.75" customHeight="1" x14ac:dyDescent="0.25">
      <c r="B17" s="24" t="s">
        <v>18</v>
      </c>
      <c r="C17" s="76">
        <v>7.5271353034729704E-2</v>
      </c>
      <c r="D17" s="76">
        <v>7.5271353034729704E-2</v>
      </c>
      <c r="E17" s="76">
        <v>0.21157189892984798</v>
      </c>
      <c r="F17" s="76">
        <v>0.21157189892984798</v>
      </c>
    </row>
    <row r="18" spans="1:8" ht="15.75" customHeight="1" x14ac:dyDescent="0.25">
      <c r="B18" s="24" t="s">
        <v>19</v>
      </c>
      <c r="C18" s="76">
        <v>1.12616511577056E-2</v>
      </c>
      <c r="D18" s="76">
        <v>1.12616511577056E-2</v>
      </c>
      <c r="E18" s="76">
        <v>8.5979959236217492E-3</v>
      </c>
      <c r="F18" s="76">
        <v>8.5979959236217492E-3</v>
      </c>
    </row>
    <row r="19" spans="1:8" ht="15.75" customHeight="1" x14ac:dyDescent="0.25">
      <c r="B19" s="24" t="s">
        <v>20</v>
      </c>
      <c r="C19" s="76">
        <v>0.119345684876181</v>
      </c>
      <c r="D19" s="76">
        <v>0.119345684876181</v>
      </c>
      <c r="E19" s="76">
        <v>0.143383905659594</v>
      </c>
      <c r="F19" s="76">
        <v>0.143383905659594</v>
      </c>
    </row>
    <row r="20" spans="1:8" ht="15.75" customHeight="1" x14ac:dyDescent="0.25">
      <c r="B20" s="24" t="s">
        <v>21</v>
      </c>
      <c r="C20" s="76">
        <v>1.2732400719904099E-2</v>
      </c>
      <c r="D20" s="76">
        <v>1.2732400719904099E-2</v>
      </c>
      <c r="E20" s="76">
        <v>7.2028323515486202E-3</v>
      </c>
      <c r="F20" s="76">
        <v>7.2028323515486202E-3</v>
      </c>
    </row>
    <row r="21" spans="1:8" ht="15.75" customHeight="1" x14ac:dyDescent="0.25">
      <c r="B21" s="24" t="s">
        <v>22</v>
      </c>
      <c r="C21" s="76">
        <v>3.1178257066028402E-2</v>
      </c>
      <c r="D21" s="76">
        <v>3.1178257066028402E-2</v>
      </c>
      <c r="E21" s="76">
        <v>9.0817419923227394E-2</v>
      </c>
      <c r="F21" s="76">
        <v>9.0817419923227394E-2</v>
      </c>
    </row>
    <row r="22" spans="1:8" ht="15.75" customHeight="1" x14ac:dyDescent="0.25">
      <c r="B22" s="24" t="s">
        <v>23</v>
      </c>
      <c r="C22" s="76">
        <v>0.31108441497984973</v>
      </c>
      <c r="D22" s="76">
        <v>0.31108441497984973</v>
      </c>
      <c r="E22" s="76">
        <v>0.26202087349937075</v>
      </c>
      <c r="F22" s="76">
        <v>0.26202087349937075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8.9499999999999996E-2</v>
      </c>
    </row>
    <row r="27" spans="1:8" ht="15.75" customHeight="1" x14ac:dyDescent="0.25">
      <c r="B27" s="24" t="s">
        <v>39</v>
      </c>
      <c r="C27" s="76">
        <v>8.8000000000000005E-3</v>
      </c>
    </row>
    <row r="28" spans="1:8" ht="15.75" customHeight="1" x14ac:dyDescent="0.25">
      <c r="B28" s="24" t="s">
        <v>40</v>
      </c>
      <c r="C28" s="76">
        <v>0.15710000000000002</v>
      </c>
    </row>
    <row r="29" spans="1:8" ht="15.75" customHeight="1" x14ac:dyDescent="0.25">
      <c r="B29" s="24" t="s">
        <v>41</v>
      </c>
      <c r="C29" s="76">
        <v>0.16940000000000002</v>
      </c>
    </row>
    <row r="30" spans="1:8" ht="15.75" customHeight="1" x14ac:dyDescent="0.25">
      <c r="B30" s="24" t="s">
        <v>42</v>
      </c>
      <c r="C30" s="76">
        <v>0.10539999999999999</v>
      </c>
    </row>
    <row r="31" spans="1:8" ht="15.75" customHeight="1" x14ac:dyDescent="0.25">
      <c r="B31" s="24" t="s">
        <v>43</v>
      </c>
      <c r="C31" s="76">
        <v>0.10970000000000001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8.4600000000000009E-2</v>
      </c>
    </row>
    <row r="34" spans="2:3" ht="15.75" customHeight="1" x14ac:dyDescent="0.25">
      <c r="B34" s="24" t="s">
        <v>46</v>
      </c>
      <c r="C34" s="76">
        <v>0.25659999999999999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0.67266877700000005</v>
      </c>
      <c r="D2" s="77">
        <v>0.67120000000000002</v>
      </c>
      <c r="E2" s="77">
        <v>0.63819999999999999</v>
      </c>
      <c r="F2" s="77">
        <v>0.40740000000000004</v>
      </c>
      <c r="G2" s="77">
        <v>0.27500000000000002</v>
      </c>
    </row>
    <row r="3" spans="1:15" ht="15.75" customHeight="1" x14ac:dyDescent="0.25">
      <c r="A3" s="5"/>
      <c r="B3" s="11" t="s">
        <v>118</v>
      </c>
      <c r="C3" s="77">
        <v>0.1386</v>
      </c>
      <c r="D3" s="77">
        <v>0.1386</v>
      </c>
      <c r="E3" s="77">
        <v>0.15</v>
      </c>
      <c r="F3" s="77">
        <v>0.19159999999999999</v>
      </c>
      <c r="G3" s="77">
        <v>0.2208</v>
      </c>
    </row>
    <row r="4" spans="1:15" ht="15.75" customHeight="1" x14ac:dyDescent="0.25">
      <c r="A4" s="5"/>
      <c r="B4" s="11" t="s">
        <v>116</v>
      </c>
      <c r="C4" s="78">
        <v>0.1009</v>
      </c>
      <c r="D4" s="78">
        <v>0.1009</v>
      </c>
      <c r="E4" s="78">
        <v>0.1207</v>
      </c>
      <c r="F4" s="78">
        <v>0.17620000000000002</v>
      </c>
      <c r="G4" s="78">
        <v>0.2021</v>
      </c>
    </row>
    <row r="5" spans="1:15" ht="15.75" customHeight="1" x14ac:dyDescent="0.25">
      <c r="A5" s="5"/>
      <c r="B5" s="11" t="s">
        <v>119</v>
      </c>
      <c r="C5" s="78">
        <v>8.929999999999999E-2</v>
      </c>
      <c r="D5" s="78">
        <v>8.929999999999999E-2</v>
      </c>
      <c r="E5" s="78">
        <v>9.0999999999999998E-2</v>
      </c>
      <c r="F5" s="78">
        <v>0.22469999999999998</v>
      </c>
      <c r="G5" s="78">
        <v>0.30199999999999999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0.59799999999999998</v>
      </c>
      <c r="D8" s="77">
        <v>0.59799999999999998</v>
      </c>
      <c r="E8" s="77">
        <v>0.58630000000000004</v>
      </c>
      <c r="F8" s="77">
        <v>0.64800000000000002</v>
      </c>
      <c r="G8" s="77">
        <v>0.66220000000000001</v>
      </c>
    </row>
    <row r="9" spans="1:15" ht="15.75" customHeight="1" x14ac:dyDescent="0.25">
      <c r="B9" s="7" t="s">
        <v>121</v>
      </c>
      <c r="C9" s="77">
        <v>0.1953</v>
      </c>
      <c r="D9" s="77">
        <v>0.1953</v>
      </c>
      <c r="E9" s="77">
        <v>0.24079999999999999</v>
      </c>
      <c r="F9" s="77">
        <v>0.2102</v>
      </c>
      <c r="G9" s="77">
        <v>0.22559999999999999</v>
      </c>
    </row>
    <row r="10" spans="1:15" ht="15.75" customHeight="1" x14ac:dyDescent="0.25">
      <c r="B10" s="7" t="s">
        <v>122</v>
      </c>
      <c r="C10" s="78">
        <v>0.13320000000000001</v>
      </c>
      <c r="D10" s="78">
        <v>0.13320000000000001</v>
      </c>
      <c r="E10" s="78">
        <v>0.10310000000000001</v>
      </c>
      <c r="F10" s="78">
        <v>7.6100000000000001E-2</v>
      </c>
      <c r="G10" s="78">
        <v>8.3299999999999999E-2</v>
      </c>
    </row>
    <row r="11" spans="1:15" ht="15.75" customHeight="1" x14ac:dyDescent="0.25">
      <c r="B11" s="7" t="s">
        <v>123</v>
      </c>
      <c r="C11" s="78">
        <v>7.3599999999999999E-2</v>
      </c>
      <c r="D11" s="78">
        <v>7.3599999999999999E-2</v>
      </c>
      <c r="E11" s="78">
        <v>6.9800000000000001E-2</v>
      </c>
      <c r="F11" s="78">
        <v>6.5799999999999997E-2</v>
      </c>
      <c r="G11" s="78">
        <v>2.8900000000000002E-2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0.74150201124999993</v>
      </c>
      <c r="D14" s="79">
        <v>0.73545943398099989</v>
      </c>
      <c r="E14" s="79">
        <v>0.73545943398099989</v>
      </c>
      <c r="F14" s="79">
        <v>0.55012899585999997</v>
      </c>
      <c r="G14" s="79">
        <v>0.55012899585999997</v>
      </c>
      <c r="H14" s="80">
        <v>0.46799999999999997</v>
      </c>
      <c r="I14" s="80">
        <v>0.46799999999999997</v>
      </c>
      <c r="J14" s="80">
        <v>0.46799999999999997</v>
      </c>
      <c r="K14" s="80">
        <v>0.46799999999999997</v>
      </c>
      <c r="L14" s="80">
        <v>0.44593000000000005</v>
      </c>
      <c r="M14" s="80">
        <v>0.44593000000000005</v>
      </c>
      <c r="N14" s="80">
        <v>0.44593000000000005</v>
      </c>
      <c r="O14" s="80">
        <v>0.44593000000000005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0.30171429625757207</v>
      </c>
      <c r="D15" s="77">
        <f t="shared" si="0"/>
        <v>0.29925559497202198</v>
      </c>
      <c r="E15" s="77">
        <f t="shared" si="0"/>
        <v>0.29925559497202198</v>
      </c>
      <c r="F15" s="77">
        <f t="shared" si="0"/>
        <v>0.22384535755604762</v>
      </c>
      <c r="G15" s="77">
        <f t="shared" si="0"/>
        <v>0.22384535755604762</v>
      </c>
      <c r="H15" s="77">
        <f t="shared" si="0"/>
        <v>0.19042738725753353</v>
      </c>
      <c r="I15" s="77">
        <f t="shared" si="0"/>
        <v>0.19042738725753353</v>
      </c>
      <c r="J15" s="77">
        <f t="shared" si="0"/>
        <v>0.19042738725753353</v>
      </c>
      <c r="K15" s="77">
        <f t="shared" si="0"/>
        <v>0.19042738725753353</v>
      </c>
      <c r="L15" s="77">
        <f t="shared" si="0"/>
        <v>0.18144718974305971</v>
      </c>
      <c r="M15" s="77">
        <f t="shared" si="0"/>
        <v>0.18144718974305971</v>
      </c>
      <c r="N15" s="77">
        <f t="shared" si="0"/>
        <v>0.18144718974305971</v>
      </c>
      <c r="O15" s="77">
        <f t="shared" si="0"/>
        <v>0.18144718974305971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0.15039999999999998</v>
      </c>
      <c r="D2" s="78">
        <v>8.5600000000000009E-2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0.22570000000000001</v>
      </c>
      <c r="D3" s="78">
        <v>0.15210000000000001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0.55759999999999998</v>
      </c>
      <c r="D4" s="78">
        <v>0.67370000000000008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6.6300000000000026E-2</v>
      </c>
      <c r="D5" s="77">
        <f t="shared" ref="D5:G5" si="0">1-SUM(D2:D4)</f>
        <v>8.8599999999999901E-2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0.41380000000000006</v>
      </c>
      <c r="D2" s="28">
        <v>0.41500000000000004</v>
      </c>
      <c r="E2" s="28">
        <v>0.41470000000000007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0.13550000000000001</v>
      </c>
      <c r="D4" s="28">
        <v>0.13519999999999999</v>
      </c>
      <c r="E4" s="28">
        <v>0.13519999999999999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0.73545943398099989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0.46799999999999997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0.44593000000000005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8.5600000000000009E-2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127.2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1.38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46.03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18.350000000000001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18.350000000000001</v>
      </c>
      <c r="E15" s="86" t="s">
        <v>201</v>
      </c>
    </row>
    <row r="16" spans="1:5" ht="15.75" customHeight="1" x14ac:dyDescent="0.25">
      <c r="A16" s="53" t="s">
        <v>57</v>
      </c>
      <c r="B16" s="85">
        <v>9.0000000000000011E-3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6.8000000000000005E-2</v>
      </c>
      <c r="C18" s="85">
        <v>0.95</v>
      </c>
      <c r="D18" s="86">
        <v>1.18</v>
      </c>
      <c r="E18" s="86" t="s">
        <v>201</v>
      </c>
    </row>
    <row r="19" spans="1:5" ht="15.75" customHeight="1" x14ac:dyDescent="0.25">
      <c r="A19" s="53" t="s">
        <v>174</v>
      </c>
      <c r="B19" s="85">
        <v>8.5000000000000006E-2</v>
      </c>
      <c r="C19" s="85">
        <f>(1-food_insecure)*0.95</f>
        <v>0.50131500000000007</v>
      </c>
      <c r="D19" s="86">
        <v>1.18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0.68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31.24</v>
      </c>
      <c r="E22" s="86" t="s">
        <v>201</v>
      </c>
    </row>
    <row r="23" spans="1:5" ht="15.75" customHeight="1" x14ac:dyDescent="0.25">
      <c r="A23" s="53" t="s">
        <v>34</v>
      </c>
      <c r="B23" s="85">
        <v>0.122</v>
      </c>
      <c r="C23" s="85">
        <v>0.95</v>
      </c>
      <c r="D23" s="86">
        <v>5.97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26.57</v>
      </c>
      <c r="E24" s="86" t="s">
        <v>201</v>
      </c>
    </row>
    <row r="25" spans="1:5" ht="15.75" customHeight="1" x14ac:dyDescent="0.25">
      <c r="A25" s="53" t="s">
        <v>87</v>
      </c>
      <c r="B25" s="85">
        <v>9.0000000000000011E-3</v>
      </c>
      <c r="C25" s="85">
        <v>0.95</v>
      </c>
      <c r="D25" s="86">
        <v>26.46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26.57</v>
      </c>
      <c r="E27" s="86" t="s">
        <v>201</v>
      </c>
    </row>
    <row r="28" spans="1:5" ht="15.75" customHeight="1" x14ac:dyDescent="0.25">
      <c r="A28" s="53" t="s">
        <v>84</v>
      </c>
      <c r="B28" s="85">
        <v>0.13200000000000001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8.5000000000000006E-2</v>
      </c>
      <c r="C29" s="85">
        <v>0.95</v>
      </c>
      <c r="D29" s="86">
        <v>63.22</v>
      </c>
      <c r="E29" s="86" t="s">
        <v>201</v>
      </c>
    </row>
    <row r="30" spans="1:5" ht="15.75" customHeight="1" x14ac:dyDescent="0.25">
      <c r="A30" s="53" t="s">
        <v>67</v>
      </c>
      <c r="B30" s="85">
        <v>0.151</v>
      </c>
      <c r="C30" s="85">
        <v>0.95</v>
      </c>
      <c r="D30" s="86">
        <v>222.56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235.91</v>
      </c>
      <c r="E31" s="86" t="s">
        <v>201</v>
      </c>
    </row>
    <row r="32" spans="1:5" ht="15.75" customHeight="1" x14ac:dyDescent="0.25">
      <c r="A32" s="53" t="s">
        <v>28</v>
      </c>
      <c r="B32" s="85">
        <v>8.5000000000000006E-2</v>
      </c>
      <c r="C32" s="85">
        <v>0.95</v>
      </c>
      <c r="D32" s="86">
        <v>0.46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0.38299999999999995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0.52400000000000002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2020-09-04T23:59:01Z</dcterms:modified>
</cp:coreProperties>
</file>