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1B6D9CFE-11AC-44E8-A21C-109A9C36FB7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<sst xmlns="http://schemas.openxmlformats.org/spreadsheetml/2006/main" count="1115" uniqueCount="272">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</sst>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34661</v>
      </c>
    </row>
    <row r="8" spans="1:3" ht="15" customHeight="1" x14ac:dyDescent="0.25">
      <c r="B8" s="7" t="s">
        <v>106</v>
      </c>
      <c r="C8" s="66">
        <v>0.15359999999999999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0.51168388366699202</v>
      </c>
    </row>
    <row r="11" spans="1:3" ht="15" customHeight="1" x14ac:dyDescent="0.25">
      <c r="B11" s="7" t="s">
        <v>108</v>
      </c>
      <c r="C11" s="66">
        <v>0.51800000000000002</v>
      </c>
    </row>
    <row r="12" spans="1:3" ht="15" customHeight="1" x14ac:dyDescent="0.25">
      <c r="B12" s="7" t="s">
        <v>109</v>
      </c>
      <c r="C12" s="66">
        <v>0.72099999999999997</v>
      </c>
    </row>
    <row r="13" spans="1:3" ht="15" customHeight="1" x14ac:dyDescent="0.25">
      <c r="B13" s="7" t="s">
        <v>110</v>
      </c>
      <c r="C13" s="66">
        <v>0.49299999999999999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7.7300000000000008E-2</v>
      </c>
    </row>
    <row r="24" spans="1:3" ht="15" customHeight="1" x14ac:dyDescent="0.25">
      <c r="B24" s="20" t="s">
        <v>102</v>
      </c>
      <c r="C24" s="67">
        <v>0.50680000000000003</v>
      </c>
    </row>
    <row r="25" spans="1:3" ht="15" customHeight="1" x14ac:dyDescent="0.25">
      <c r="B25" s="20" t="s">
        <v>103</v>
      </c>
      <c r="C25" s="67">
        <v>0.33629999999999993</v>
      </c>
    </row>
    <row r="26" spans="1:3" ht="15" customHeight="1" x14ac:dyDescent="0.25">
      <c r="B26" s="20" t="s">
        <v>104</v>
      </c>
      <c r="C26" s="67">
        <v>7.9600000000000004E-2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11.6</v>
      </c>
    </row>
    <row r="38" spans="1:5" ht="15" customHeight="1" x14ac:dyDescent="0.25">
      <c r="B38" s="16" t="s">
        <v>91</v>
      </c>
      <c r="C38" s="68">
        <v>22.6</v>
      </c>
      <c r="D38" s="17"/>
      <c r="E38" s="18"/>
    </row>
    <row r="39" spans="1:5" ht="15" customHeight="1" x14ac:dyDescent="0.25">
      <c r="B39" s="16" t="s">
        <v>90</v>
      </c>
      <c r="C39" s="68">
        <v>26.9</v>
      </c>
      <c r="D39" s="17"/>
      <c r="E39" s="17"/>
    </row>
    <row r="40" spans="1:5" ht="15" customHeight="1" x14ac:dyDescent="0.25">
      <c r="B40" s="16" t="s">
        <v>171</v>
      </c>
      <c r="C40" s="68">
        <v>0.78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2.826E-2</v>
      </c>
      <c r="D45" s="17"/>
    </row>
    <row r="46" spans="1:5" ht="15.75" customHeight="1" x14ac:dyDescent="0.25">
      <c r="B46" s="16" t="s">
        <v>11</v>
      </c>
      <c r="C46" s="67">
        <v>0.10051</v>
      </c>
      <c r="D46" s="17"/>
    </row>
    <row r="47" spans="1:5" ht="15.75" customHeight="1" x14ac:dyDescent="0.25">
      <c r="B47" s="16" t="s">
        <v>12</v>
      </c>
      <c r="C47" s="67">
        <v>0.17414000000000002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0.6970900000000001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3.8224665935850002</v>
      </c>
      <c r="D51" s="17"/>
    </row>
    <row r="52" spans="1:4" ht="15" customHeight="1" x14ac:dyDescent="0.25">
      <c r="B52" s="16" t="s">
        <v>125</v>
      </c>
      <c r="C52" s="65">
        <v>3.25338628526</v>
      </c>
    </row>
    <row r="53" spans="1:4" ht="15.75" customHeight="1" x14ac:dyDescent="0.25">
      <c r="B53" s="16" t="s">
        <v>126</v>
      </c>
      <c r="C53" s="65">
        <v>3.25338628526</v>
      </c>
    </row>
    <row r="54" spans="1:4" ht="15.75" customHeight="1" x14ac:dyDescent="0.25">
      <c r="B54" s="16" t="s">
        <v>127</v>
      </c>
      <c r="C54" s="65">
        <v>2.33841837465999</v>
      </c>
    </row>
    <row r="55" spans="1:4" ht="15.75" customHeight="1" x14ac:dyDescent="0.25">
      <c r="B55" s="16" t="s">
        <v>128</v>
      </c>
      <c r="C55" s="65">
        <v>2.33841837465999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0.64232893467262842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3.8224665935850002</v>
      </c>
      <c r="C2" s="26">
        <f>'Baseline year population inputs'!C52</f>
        <v>3.25338628526</v>
      </c>
      <c r="D2" s="26">
        <f>'Baseline year population inputs'!C53</f>
        <v>3.25338628526</v>
      </c>
      <c r="E2" s="26">
        <f>'Baseline year population inputs'!C54</f>
        <v>2.33841837465999</v>
      </c>
      <c r="F2" s="26">
        <f>'Baseline year population inputs'!C55</f>
        <v>2.33841837465999</v>
      </c>
    </row>
    <row r="3" spans="1:6" ht="15.75" customHeight="1" x14ac:dyDescent="0.25">
      <c r="A3" s="3" t="s">
        <v>65</v>
      </c>
      <c r="B3" s="26">
        <f>frac_mam_1month * 2.6</f>
        <v>0.14482</v>
      </c>
      <c r="C3" s="26">
        <f>frac_mam_1_5months * 2.6</f>
        <v>0.14482</v>
      </c>
      <c r="D3" s="26">
        <f>frac_mam_6_11months * 2.6</f>
        <v>8.4240000000000023E-2</v>
      </c>
      <c r="E3" s="26">
        <f>frac_mam_12_23months * 2.6</f>
        <v>0.18642</v>
      </c>
      <c r="F3" s="26">
        <f>frac_mam_24_59months * 2.6</f>
        <v>6.8640000000000007E-2</v>
      </c>
    </row>
    <row r="4" spans="1:6" ht="15.75" customHeight="1" x14ac:dyDescent="0.25">
      <c r="A4" s="3" t="s">
        <v>66</v>
      </c>
      <c r="B4" s="26">
        <f>frac_sam_1month * 2.6</f>
        <v>9.7432400000000002E-3</v>
      </c>
      <c r="C4" s="26">
        <f>frac_sam_1_5months * 2.6</f>
        <v>9.7432400000000002E-3</v>
      </c>
      <c r="D4" s="26">
        <f>frac_sam_6_11months * 2.6</f>
        <v>7.8259999999999996E-2</v>
      </c>
      <c r="E4" s="26">
        <f>frac_sam_12_23months * 2.6</f>
        <v>6.1100000000000002E-2</v>
      </c>
      <c r="F4" s="26">
        <f>frac_sam_24_59months * 2.6</f>
        <v>4.5239999999999995E-2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0.15359999999999999</v>
      </c>
      <c r="E2" s="93">
        <f>food_insecure</f>
        <v>0.15359999999999999</v>
      </c>
      <c r="F2" s="93">
        <f>food_insecure</f>
        <v>0.15359999999999999</v>
      </c>
      <c r="G2" s="93">
        <f>food_insecure</f>
        <v>0.15359999999999999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0.15359999999999999</v>
      </c>
      <c r="F5" s="93">
        <f>food_insecure</f>
        <v>0.15359999999999999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3.8224665935850002</v>
      </c>
      <c r="D7" s="93">
        <f>diarrhoea_1_5mo</f>
        <v>3.25338628526</v>
      </c>
      <c r="E7" s="93">
        <f>diarrhoea_6_11mo</f>
        <v>3.25338628526</v>
      </c>
      <c r="F7" s="93">
        <f>diarrhoea_12_23mo</f>
        <v>2.33841837465999</v>
      </c>
      <c r="G7" s="93">
        <f>diarrhoea_24_59mo</f>
        <v>2.33841837465999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0.15359999999999999</v>
      </c>
      <c r="F8" s="93">
        <f>food_insecure</f>
        <v>0.15359999999999999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3.8224665935850002</v>
      </c>
      <c r="D12" s="93">
        <f>diarrhoea_1_5mo</f>
        <v>3.25338628526</v>
      </c>
      <c r="E12" s="93">
        <f>diarrhoea_6_11mo</f>
        <v>3.25338628526</v>
      </c>
      <c r="F12" s="93">
        <f>diarrhoea_12_23mo</f>
        <v>2.33841837465999</v>
      </c>
      <c r="G12" s="93">
        <f>diarrhoea_24_59mo</f>
        <v>2.33841837465999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0.15359999999999999</v>
      </c>
      <c r="I15" s="93">
        <f>food_insecure</f>
        <v>0.15359999999999999</v>
      </c>
      <c r="J15" s="93">
        <f>food_insecure</f>
        <v>0.15359999999999999</v>
      </c>
      <c r="K15" s="93">
        <f>food_insecure</f>
        <v>0.15359999999999999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0.51800000000000002</v>
      </c>
      <c r="I18" s="93">
        <f>frac_PW_health_facility</f>
        <v>0.51800000000000002</v>
      </c>
      <c r="J18" s="93">
        <f>frac_PW_health_facility</f>
        <v>0.51800000000000002</v>
      </c>
      <c r="K18" s="93">
        <f>frac_PW_health_facility</f>
        <v>0.51800000000000002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0.49299999999999999</v>
      </c>
      <c r="M24" s="93">
        <f>famplan_unmet_need</f>
        <v>0.49299999999999999</v>
      </c>
      <c r="N24" s="93">
        <f>famplan_unmet_need</f>
        <v>0.49299999999999999</v>
      </c>
      <c r="O24" s="93">
        <f>famplan_unmet_need</f>
        <v>0.49299999999999999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0.25502602165161142</v>
      </c>
      <c r="M25" s="93">
        <f>(1-food_insecure)*(0.49)+food_insecure*(0.7)</f>
        <v>0.52225599999999994</v>
      </c>
      <c r="N25" s="93">
        <f>(1-food_insecure)*(0.49)+food_insecure*(0.7)</f>
        <v>0.52225599999999994</v>
      </c>
      <c r="O25" s="93">
        <f>(1-food_insecure)*(0.49)+food_insecure*(0.7)</f>
        <v>0.52225599999999994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0.10929686642211918</v>
      </c>
      <c r="M26" s="93">
        <f>(1-food_insecure)*(0.21)+food_insecure*(0.3)</f>
        <v>0.22382400000000002</v>
      </c>
      <c r="N26" s="93">
        <f>(1-food_insecure)*(0.21)+food_insecure*(0.3)</f>
        <v>0.22382400000000002</v>
      </c>
      <c r="O26" s="93">
        <f>(1-food_insecure)*(0.21)+food_insecure*(0.3)</f>
        <v>0.22382400000000002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0.12399322825927737</v>
      </c>
      <c r="M27" s="93">
        <f>(1-food_insecure)*(0.3)</f>
        <v>0.25391999999999998</v>
      </c>
      <c r="N27" s="93">
        <f>(1-food_insecure)*(0.3)</f>
        <v>0.25391999999999998</v>
      </c>
      <c r="O27" s="93">
        <f>(1-food_insecure)*(0.3)</f>
        <v>0.25391999999999998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0.51168388366699202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8699</v>
      </c>
      <c r="C2" s="75">
        <v>13000</v>
      </c>
      <c r="D2" s="75">
        <v>25000</v>
      </c>
      <c r="E2" s="75">
        <v>2508000</v>
      </c>
      <c r="F2" s="75">
        <v>2025000</v>
      </c>
      <c r="G2" s="22">
        <f t="shared" ref="G2:G40" si="0">C2+D2+E2+F2</f>
        <v>4571000</v>
      </c>
      <c r="H2" s="22">
        <f t="shared" ref="H2:H40" si="1">(B2 + stillbirth*B2/(1000-stillbirth))/(1-abortion)</f>
        <v>10139.793707243327</v>
      </c>
      <c r="I2" s="22">
        <f>G2-H2</f>
        <v>4560860.2062927568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8843</v>
      </c>
      <c r="C3" s="75">
        <v>13000</v>
      </c>
      <c r="D3" s="75">
        <v>25000</v>
      </c>
      <c r="E3" s="75">
        <v>2544000</v>
      </c>
      <c r="F3" s="75">
        <v>2063000</v>
      </c>
      <c r="G3" s="22">
        <f t="shared" si="0"/>
        <v>4645000</v>
      </c>
      <c r="H3" s="22">
        <f t="shared" si="1"/>
        <v>10307.644068646136</v>
      </c>
      <c r="I3" s="22">
        <f t="shared" ref="I3:I15" si="3">G3-H3</f>
        <v>4634692.3559313538</v>
      </c>
    </row>
    <row r="4" spans="1:9" ht="15.75" customHeight="1" x14ac:dyDescent="0.25">
      <c r="A4" s="92">
        <f t="shared" si="2"/>
        <v>2022</v>
      </c>
      <c r="B4" s="74">
        <v>8980</v>
      </c>
      <c r="C4" s="75">
        <v>14000</v>
      </c>
      <c r="D4" s="75">
        <v>25000</v>
      </c>
      <c r="E4" s="75">
        <v>2577000</v>
      </c>
      <c r="F4" s="75">
        <v>2106000</v>
      </c>
      <c r="G4" s="22">
        <f t="shared" si="0"/>
        <v>4722000</v>
      </c>
      <c r="H4" s="22">
        <f t="shared" si="1"/>
        <v>10467.335037480752</v>
      </c>
      <c r="I4" s="22">
        <f t="shared" si="3"/>
        <v>4711532.664962519</v>
      </c>
    </row>
    <row r="5" spans="1:9" ht="15.75" customHeight="1" x14ac:dyDescent="0.25">
      <c r="A5" s="92" t="str">
        <f t="shared" si="2"/>
        <v/>
      </c>
      <c r="B5" s="74">
        <v>7371.9360000000006</v>
      </c>
      <c r="C5" s="75">
        <v>15000</v>
      </c>
      <c r="D5" s="75">
        <v>25000</v>
      </c>
      <c r="E5" s="75">
        <v>2605000</v>
      </c>
      <c r="F5" s="75">
        <v>2151000</v>
      </c>
      <c r="G5" s="22">
        <f t="shared" si="0"/>
        <v>4796000</v>
      </c>
      <c r="H5" s="22">
        <f t="shared" si="1"/>
        <v>8592.9314016554235</v>
      </c>
      <c r="I5" s="22">
        <f t="shared" si="3"/>
        <v>4787407.0685983449</v>
      </c>
    </row>
    <row r="6" spans="1:9" ht="15.75" customHeight="1" x14ac:dyDescent="0.25">
      <c r="A6" s="92" t="str">
        <f t="shared" si="2"/>
        <v/>
      </c>
      <c r="B6" s="74">
        <v>7417.9860000000017</v>
      </c>
      <c r="C6" s="75">
        <v>15000</v>
      </c>
      <c r="D6" s="75">
        <v>26000</v>
      </c>
      <c r="E6" s="75">
        <v>2627000</v>
      </c>
      <c r="F6" s="75">
        <v>2198000</v>
      </c>
      <c r="G6" s="22">
        <f t="shared" si="0"/>
        <v>4866000</v>
      </c>
      <c r="H6" s="22">
        <f t="shared" si="1"/>
        <v>8646.6085484790328</v>
      </c>
      <c r="I6" s="22">
        <f t="shared" si="3"/>
        <v>4857353.3914515208</v>
      </c>
    </row>
    <row r="7" spans="1:9" ht="15.75" customHeight="1" x14ac:dyDescent="0.25">
      <c r="A7" s="92" t="str">
        <f t="shared" si="2"/>
        <v/>
      </c>
      <c r="B7" s="74">
        <v>7460.424</v>
      </c>
      <c r="C7" s="75">
        <v>15000</v>
      </c>
      <c r="D7" s="75">
        <v>26000</v>
      </c>
      <c r="E7" s="75">
        <v>2643000</v>
      </c>
      <c r="F7" s="75">
        <v>2244000</v>
      </c>
      <c r="G7" s="22">
        <f t="shared" si="0"/>
        <v>4928000</v>
      </c>
      <c r="H7" s="22">
        <f t="shared" si="1"/>
        <v>8696.0754487374506</v>
      </c>
      <c r="I7" s="22">
        <f t="shared" si="3"/>
        <v>4919303.9245512625</v>
      </c>
    </row>
    <row r="8" spans="1:9" ht="15.75" customHeight="1" x14ac:dyDescent="0.25">
      <c r="A8" s="92" t="str">
        <f t="shared" si="2"/>
        <v/>
      </c>
      <c r="B8" s="74">
        <v>7517.4660000000003</v>
      </c>
      <c r="C8" s="75">
        <v>16000</v>
      </c>
      <c r="D8" s="75">
        <v>27000</v>
      </c>
      <c r="E8" s="75">
        <v>2656000</v>
      </c>
      <c r="F8" s="75">
        <v>2292000</v>
      </c>
      <c r="G8" s="22">
        <f t="shared" si="0"/>
        <v>4991000</v>
      </c>
      <c r="H8" s="22">
        <f t="shared" si="1"/>
        <v>8762.5651731481394</v>
      </c>
      <c r="I8" s="22">
        <f t="shared" si="3"/>
        <v>4982237.4348268518</v>
      </c>
    </row>
    <row r="9" spans="1:9" ht="15.75" customHeight="1" x14ac:dyDescent="0.25">
      <c r="A9" s="92" t="str">
        <f t="shared" si="2"/>
        <v/>
      </c>
      <c r="B9" s="74">
        <v>7571.5584000000008</v>
      </c>
      <c r="C9" s="75">
        <v>16000</v>
      </c>
      <c r="D9" s="75">
        <v>27000</v>
      </c>
      <c r="E9" s="75">
        <v>2664000</v>
      </c>
      <c r="F9" s="75">
        <v>2340000</v>
      </c>
      <c r="G9" s="22">
        <f t="shared" si="0"/>
        <v>5047000</v>
      </c>
      <c r="H9" s="22">
        <f t="shared" si="1"/>
        <v>8825.6167626560928</v>
      </c>
      <c r="I9" s="22">
        <f t="shared" si="3"/>
        <v>5038174.3832373442</v>
      </c>
    </row>
    <row r="10" spans="1:9" ht="15.75" customHeight="1" x14ac:dyDescent="0.25">
      <c r="A10" s="92" t="str">
        <f t="shared" si="2"/>
        <v/>
      </c>
      <c r="B10" s="74">
        <v>7622.7012000000013</v>
      </c>
      <c r="C10" s="75">
        <v>16000</v>
      </c>
      <c r="D10" s="75">
        <v>28000</v>
      </c>
      <c r="E10" s="75">
        <v>2667000</v>
      </c>
      <c r="F10" s="75">
        <v>2386000</v>
      </c>
      <c r="G10" s="22">
        <f t="shared" si="0"/>
        <v>5097000</v>
      </c>
      <c r="H10" s="22">
        <f t="shared" si="1"/>
        <v>8885.2302172613126</v>
      </c>
      <c r="I10" s="22">
        <f t="shared" si="3"/>
        <v>5088114.7697827388</v>
      </c>
    </row>
    <row r="11" spans="1:9" ht="15.75" customHeight="1" x14ac:dyDescent="0.25">
      <c r="A11" s="92" t="str">
        <f t="shared" si="2"/>
        <v/>
      </c>
      <c r="B11" s="74">
        <v>7670.894400000001</v>
      </c>
      <c r="C11" s="75">
        <v>16000</v>
      </c>
      <c r="D11" s="75">
        <v>28000</v>
      </c>
      <c r="E11" s="75">
        <v>2669000</v>
      </c>
      <c r="F11" s="75">
        <v>2430000</v>
      </c>
      <c r="G11" s="22">
        <f t="shared" si="0"/>
        <v>5143000</v>
      </c>
      <c r="H11" s="22">
        <f t="shared" si="1"/>
        <v>8941.4055369637972</v>
      </c>
      <c r="I11" s="22">
        <f t="shared" si="3"/>
        <v>5134058.5944630364</v>
      </c>
    </row>
    <row r="12" spans="1:9" ht="15.75" customHeight="1" x14ac:dyDescent="0.25">
      <c r="A12" s="92" t="str">
        <f t="shared" si="2"/>
        <v/>
      </c>
      <c r="B12" s="74">
        <v>7716.1379999999999</v>
      </c>
      <c r="C12" s="75">
        <v>16000</v>
      </c>
      <c r="D12" s="75">
        <v>29000</v>
      </c>
      <c r="E12" s="75">
        <v>2672000</v>
      </c>
      <c r="F12" s="75">
        <v>2468000</v>
      </c>
      <c r="G12" s="22">
        <f t="shared" si="0"/>
        <v>5185000</v>
      </c>
      <c r="H12" s="22">
        <f t="shared" si="1"/>
        <v>8994.1427217635483</v>
      </c>
      <c r="I12" s="22">
        <f t="shared" si="3"/>
        <v>5176005.8572782362</v>
      </c>
    </row>
    <row r="13" spans="1:9" ht="15.75" customHeight="1" x14ac:dyDescent="0.25">
      <c r="A13" s="92" t="str">
        <f t="shared" si="2"/>
        <v/>
      </c>
      <c r="B13" s="74">
        <v>13000</v>
      </c>
      <c r="C13" s="75">
        <v>25000</v>
      </c>
      <c r="D13" s="75">
        <v>2469000</v>
      </c>
      <c r="E13" s="75">
        <v>1991000</v>
      </c>
      <c r="F13" s="75">
        <v>1.111645E-2</v>
      </c>
      <c r="G13" s="22">
        <f t="shared" si="0"/>
        <v>4485000.0111164497</v>
      </c>
      <c r="H13" s="22">
        <f t="shared" si="1"/>
        <v>15153.157626642515</v>
      </c>
      <c r="I13" s="22">
        <f t="shared" si="3"/>
        <v>4469846.8534898069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1.111645E-2</v>
      </c>
    </row>
    <row r="4" spans="1:8" ht="15.75" customHeight="1" x14ac:dyDescent="0.25">
      <c r="B4" s="24" t="s">
        <v>7</v>
      </c>
      <c r="C4" s="76">
        <v>6.1500237022201601E-2</v>
      </c>
    </row>
    <row r="5" spans="1:8" ht="15.75" customHeight="1" x14ac:dyDescent="0.25">
      <c r="B5" s="24" t="s">
        <v>8</v>
      </c>
      <c r="C5" s="76">
        <v>0.11163930037726696</v>
      </c>
    </row>
    <row r="6" spans="1:8" ht="15.75" customHeight="1" x14ac:dyDescent="0.25">
      <c r="B6" s="24" t="s">
        <v>10</v>
      </c>
      <c r="C6" s="76">
        <v>0.14601193223541023</v>
      </c>
    </row>
    <row r="7" spans="1:8" ht="15.75" customHeight="1" x14ac:dyDescent="0.25">
      <c r="B7" s="24" t="s">
        <v>13</v>
      </c>
      <c r="C7" s="76">
        <v>0.30889499344127025</v>
      </c>
    </row>
    <row r="8" spans="1:8" ht="15.75" customHeight="1" x14ac:dyDescent="0.25">
      <c r="B8" s="24" t="s">
        <v>14</v>
      </c>
      <c r="C8" s="76">
        <v>2.2661554867363628E-4</v>
      </c>
    </row>
    <row r="9" spans="1:8" ht="15.75" customHeight="1" x14ac:dyDescent="0.25">
      <c r="B9" s="24" t="s">
        <v>27</v>
      </c>
      <c r="C9" s="76">
        <v>0.14138680308189999</v>
      </c>
    </row>
    <row r="10" spans="1:8" ht="15.75" customHeight="1" x14ac:dyDescent="0.25">
      <c r="B10" s="24" t="s">
        <v>15</v>
      </c>
      <c r="C10" s="76">
        <v>0.21922366829327733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5.2374097471842102E-2</v>
      </c>
      <c r="D14" s="76">
        <v>5.2374097471842102E-2</v>
      </c>
      <c r="E14" s="76">
        <v>9.0054936832493701E-2</v>
      </c>
      <c r="F14" s="76">
        <v>9.0054936832493701E-2</v>
      </c>
    </row>
    <row r="15" spans="1:8" ht="15.75" customHeight="1" x14ac:dyDescent="0.25">
      <c r="B15" s="24" t="s">
        <v>16</v>
      </c>
      <c r="C15" s="76">
        <v>0.297094807642236</v>
      </c>
      <c r="D15" s="76">
        <v>0.297094807642236</v>
      </c>
      <c r="E15" s="76">
        <v>0.208344761047416</v>
      </c>
      <c r="F15" s="76">
        <v>0.208344761047416</v>
      </c>
    </row>
    <row r="16" spans="1:8" ht="15.75" customHeight="1" x14ac:dyDescent="0.25">
      <c r="B16" s="24" t="s">
        <v>17</v>
      </c>
      <c r="C16" s="76">
        <v>2.9179051559671602E-2</v>
      </c>
      <c r="D16" s="76">
        <v>2.9179051559671602E-2</v>
      </c>
      <c r="E16" s="76">
        <v>2.5016943482103801E-2</v>
      </c>
      <c r="F16" s="76">
        <v>2.5016943482103801E-2</v>
      </c>
    </row>
    <row r="17" spans="1:8" ht="15.75" customHeight="1" x14ac:dyDescent="0.25">
      <c r="B17" s="24" t="s">
        <v>18</v>
      </c>
      <c r="C17" s="76">
        <v>3.32410395802079E-3</v>
      </c>
      <c r="D17" s="76">
        <v>3.32410395802079E-3</v>
      </c>
      <c r="E17" s="76">
        <v>1.31620773378909E-2</v>
      </c>
      <c r="F17" s="76">
        <v>1.31620773378909E-2</v>
      </c>
    </row>
    <row r="18" spans="1:8" ht="15.75" customHeight="1" x14ac:dyDescent="0.25">
      <c r="B18" s="24" t="s">
        <v>19</v>
      </c>
      <c r="C18" s="76">
        <v>2.4121155702255198E-5</v>
      </c>
      <c r="D18" s="76">
        <v>2.4121155702255198E-5</v>
      </c>
      <c r="E18" s="76">
        <v>4.3439146445887503E-5</v>
      </c>
      <c r="F18" s="76">
        <v>4.3439146445887503E-5</v>
      </c>
    </row>
    <row r="19" spans="1:8" ht="15.75" customHeight="1" x14ac:dyDescent="0.25">
      <c r="B19" s="24" t="s">
        <v>20</v>
      </c>
      <c r="C19" s="76">
        <v>5.5348525679979603E-2</v>
      </c>
      <c r="D19" s="76">
        <v>5.5348525679979603E-2</v>
      </c>
      <c r="E19" s="76">
        <v>9.1275833854803798E-2</v>
      </c>
      <c r="F19" s="76">
        <v>9.1275833854803798E-2</v>
      </c>
    </row>
    <row r="20" spans="1:8" ht="15.75" customHeight="1" x14ac:dyDescent="0.25">
      <c r="B20" s="24" t="s">
        <v>21</v>
      </c>
      <c r="C20" s="76">
        <v>2.64671094469507E-3</v>
      </c>
      <c r="D20" s="76">
        <v>2.64671094469507E-3</v>
      </c>
      <c r="E20" s="76">
        <v>1.4956393705387901E-2</v>
      </c>
      <c r="F20" s="76">
        <v>1.4956393705387901E-2</v>
      </c>
    </row>
    <row r="21" spans="1:8" ht="15.75" customHeight="1" x14ac:dyDescent="0.25">
      <c r="B21" s="24" t="s">
        <v>22</v>
      </c>
      <c r="C21" s="76">
        <v>5.1250233276740408E-2</v>
      </c>
      <c r="D21" s="76">
        <v>5.1250233276740408E-2</v>
      </c>
      <c r="E21" s="76">
        <v>0.16534532793350698</v>
      </c>
      <c r="F21" s="76">
        <v>0.16534532793350698</v>
      </c>
    </row>
    <row r="22" spans="1:8" ht="15.75" customHeight="1" x14ac:dyDescent="0.25">
      <c r="B22" s="24" t="s">
        <v>23</v>
      </c>
      <c r="C22" s="76">
        <v>0.50875834831111211</v>
      </c>
      <c r="D22" s="76">
        <v>0.50875834831111211</v>
      </c>
      <c r="E22" s="76">
        <v>0.39180028665995104</v>
      </c>
      <c r="F22" s="76">
        <v>0.39180028665995104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4.7800000000000002E-2</v>
      </c>
    </row>
    <row r="27" spans="1:8" ht="15.75" customHeight="1" x14ac:dyDescent="0.25">
      <c r="B27" s="24" t="s">
        <v>39</v>
      </c>
      <c r="C27" s="76">
        <v>1.89E-2</v>
      </c>
    </row>
    <row r="28" spans="1:8" ht="15.75" customHeight="1" x14ac:dyDescent="0.25">
      <c r="B28" s="24" t="s">
        <v>40</v>
      </c>
      <c r="C28" s="76">
        <v>0.22750000000000001</v>
      </c>
    </row>
    <row r="29" spans="1:8" ht="15.75" customHeight="1" x14ac:dyDescent="0.25">
      <c r="B29" s="24" t="s">
        <v>41</v>
      </c>
      <c r="C29" s="76">
        <v>0.13830000000000001</v>
      </c>
    </row>
    <row r="30" spans="1:8" ht="15.75" customHeight="1" x14ac:dyDescent="0.25">
      <c r="B30" s="24" t="s">
        <v>42</v>
      </c>
      <c r="C30" s="76">
        <v>4.9699999999999994E-2</v>
      </c>
    </row>
    <row r="31" spans="1:8" ht="15.75" customHeight="1" x14ac:dyDescent="0.25">
      <c r="B31" s="24" t="s">
        <v>43</v>
      </c>
      <c r="C31" s="76">
        <v>7.0499999999999993E-2</v>
      </c>
    </row>
    <row r="32" spans="1:8" ht="15.75" customHeight="1" x14ac:dyDescent="0.25">
      <c r="B32" s="24" t="s">
        <v>44</v>
      </c>
      <c r="C32" s="76">
        <v>0.15039999999999998</v>
      </c>
    </row>
    <row r="33" spans="2:3" ht="15.75" customHeight="1" x14ac:dyDescent="0.25">
      <c r="B33" s="24" t="s">
        <v>45</v>
      </c>
      <c r="C33" s="76">
        <v>0.12279999999999999</v>
      </c>
    </row>
    <row r="34" spans="2:3" ht="15.75" customHeight="1" x14ac:dyDescent="0.25">
      <c r="B34" s="24" t="s">
        <v>46</v>
      </c>
      <c r="C34" s="76">
        <v>0.17410000000223519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0.5370138888888889</v>
      </c>
      <c r="D2" s="77">
        <v>0.7026</v>
      </c>
      <c r="E2" s="77">
        <v>0.74329999999999996</v>
      </c>
      <c r="F2" s="77">
        <v>0.43680000000000002</v>
      </c>
      <c r="G2" s="77">
        <v>0.35009999999999997</v>
      </c>
    </row>
    <row r="3" spans="1:15" ht="15.75" customHeight="1" x14ac:dyDescent="0.25">
      <c r="A3" s="5"/>
      <c r="B3" s="11" t="s">
        <v>118</v>
      </c>
      <c r="C3" s="77">
        <v>0.23319999999999999</v>
      </c>
      <c r="D3" s="77">
        <v>0.23319999999999999</v>
      </c>
      <c r="E3" s="77">
        <v>0.18410000000000001</v>
      </c>
      <c r="F3" s="77">
        <v>0.26390000000000002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4.2300000000000004E-2</v>
      </c>
      <c r="D4" s="78">
        <v>4.2300000000000004E-2</v>
      </c>
      <c r="E4" s="78">
        <v>3.8300000000000001E-2</v>
      </c>
      <c r="F4" s="78">
        <v>0.2089</v>
      </c>
      <c r="G4" s="78">
        <v>0.2145</v>
      </c>
    </row>
    <row r="5" spans="1:15" ht="15.75" customHeight="1" x14ac:dyDescent="0.25">
      <c r="A5" s="5"/>
      <c r="B5" s="11" t="s">
        <v>119</v>
      </c>
      <c r="C5" s="78">
        <v>2.1899999999999999E-2</v>
      </c>
      <c r="D5" s="78">
        <v>2.1899999999999999E-2</v>
      </c>
      <c r="E5" s="78">
        <v>3.4300000000000004E-2</v>
      </c>
      <c r="F5" s="78">
        <v>9.0399999999999994E-2</v>
      </c>
      <c r="G5" s="78">
        <v>9.1499999999999998E-2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0.78579999999999994</v>
      </c>
      <c r="D8" s="77">
        <v>0.78579999999999994</v>
      </c>
      <c r="E8" s="77">
        <v>0.7904000000000001</v>
      </c>
      <c r="F8" s="77">
        <v>0.70489999999999997</v>
      </c>
      <c r="G8" s="77">
        <v>0.85129999999999995</v>
      </c>
    </row>
    <row r="9" spans="1:15" ht="15.75" customHeight="1" x14ac:dyDescent="0.25">
      <c r="B9" s="7" t="s">
        <v>121</v>
      </c>
      <c r="C9" s="77">
        <v>0.1547</v>
      </c>
      <c r="D9" s="77">
        <v>0.1547</v>
      </c>
      <c r="E9" s="77">
        <v>0.14710000000000001</v>
      </c>
      <c r="F9" s="77">
        <v>0.2</v>
      </c>
      <c r="G9" s="77">
        <v>0.10490000000000001</v>
      </c>
    </row>
    <row r="10" spans="1:15" ht="15.75" customHeight="1" x14ac:dyDescent="0.25">
      <c r="B10" s="7" t="s">
        <v>122</v>
      </c>
      <c r="C10" s="78">
        <v>5.57E-2</v>
      </c>
      <c r="D10" s="78">
        <v>5.57E-2</v>
      </c>
      <c r="E10" s="78">
        <v>3.2400000000000005E-2</v>
      </c>
      <c r="F10" s="78">
        <v>7.17E-2</v>
      </c>
      <c r="G10" s="78">
        <v>2.64E-2</v>
      </c>
    </row>
    <row r="11" spans="1:15" ht="15.75" customHeight="1" x14ac:dyDescent="0.25">
      <c r="B11" s="7" t="s">
        <v>123</v>
      </c>
      <c r="C11" s="78">
        <v>3.7474000000000001E-3</v>
      </c>
      <c r="D11" s="78">
        <v>3.7474000000000001E-3</v>
      </c>
      <c r="E11" s="78">
        <v>3.0099999999999998E-2</v>
      </c>
      <c r="F11" s="78">
        <v>2.35E-2</v>
      </c>
      <c r="G11" s="78">
        <v>1.7399999999999999E-2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0.53215260274999998</v>
      </c>
      <c r="D14" s="79">
        <v>0.528708013373</v>
      </c>
      <c r="E14" s="79">
        <v>0.528708013373</v>
      </c>
      <c r="F14" s="79">
        <v>0.40532314977799999</v>
      </c>
      <c r="G14" s="79">
        <v>0.40532314977799999</v>
      </c>
      <c r="H14" s="80">
        <v>0.27800000000000002</v>
      </c>
      <c r="I14" s="80">
        <v>0.27800000000000002</v>
      </c>
      <c r="J14" s="80">
        <v>0.27800000000000002</v>
      </c>
      <c r="K14" s="80">
        <v>0.27800000000000002</v>
      </c>
      <c r="L14" s="80">
        <v>0.24165</v>
      </c>
      <c r="M14" s="80">
        <v>0.24165</v>
      </c>
      <c r="N14" s="80">
        <v>0.24165</v>
      </c>
      <c r="O14" s="80">
        <v>0.24165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0.34181701440767392</v>
      </c>
      <c r="D15" s="77">
        <f t="shared" si="0"/>
        <v>0.33960445498276087</v>
      </c>
      <c r="E15" s="77">
        <f t="shared" si="0"/>
        <v>0.33960445498276087</v>
      </c>
      <c r="F15" s="77">
        <f t="shared" si="0"/>
        <v>0.26035078699505693</v>
      </c>
      <c r="G15" s="77">
        <f t="shared" si="0"/>
        <v>0.26035078699505693</v>
      </c>
      <c r="H15" s="77">
        <f t="shared" si="0"/>
        <v>0.1785674438389907</v>
      </c>
      <c r="I15" s="77">
        <f t="shared" si="0"/>
        <v>0.1785674438389907</v>
      </c>
      <c r="J15" s="77">
        <f t="shared" si="0"/>
        <v>0.1785674438389907</v>
      </c>
      <c r="K15" s="77">
        <f t="shared" si="0"/>
        <v>0.1785674438389907</v>
      </c>
      <c r="L15" s="77">
        <f t="shared" si="0"/>
        <v>0.15521878706364065</v>
      </c>
      <c r="M15" s="77">
        <f t="shared" si="0"/>
        <v>0.15521878706364065</v>
      </c>
      <c r="N15" s="77">
        <f t="shared" si="0"/>
        <v>0.15521878706364065</v>
      </c>
      <c r="O15" s="77">
        <f t="shared" si="0"/>
        <v>0.15521878706364065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0.51849999999999996</v>
      </c>
      <c r="D2" s="78">
        <v>0.37670000000000003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3.8699999999999998E-2</v>
      </c>
      <c r="D3" s="78">
        <v>0.12179999999999999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0.32950000000000002</v>
      </c>
      <c r="D4" s="78">
        <v>0.4415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0.11330000000000007</v>
      </c>
      <c r="D5" s="77">
        <f t="shared" ref="D5:G5" si="0">1-SUM(D2:D4)</f>
        <v>5.9999999999999942E-2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0.25509999999999999</v>
      </c>
      <c r="D2" s="28">
        <v>0.25559999999999999</v>
      </c>
      <c r="E2" s="28">
        <v>0.25580000000000003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5.7600000000000005E-2</v>
      </c>
      <c r="D4" s="28">
        <v>5.7500000000000002E-2</v>
      </c>
      <c r="E4" s="28">
        <v>5.7500000000000002E-2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0.528708013373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0.27800000000000002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0.24165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0.37670000000000003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26.9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52.83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303.22000000000003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1.39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0.56999999999999995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0.31</v>
      </c>
      <c r="C18" s="85">
        <v>0.95</v>
      </c>
      <c r="D18" s="86">
        <v>7.03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0.80408000000000002</v>
      </c>
      <c r="D19" s="86">
        <v>7.03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127.45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11.92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23.37</v>
      </c>
      <c r="E22" s="86" t="s">
        <v>201</v>
      </c>
    </row>
    <row r="23" spans="1:5" ht="15.75" customHeight="1" x14ac:dyDescent="0.25">
      <c r="A23" s="53" t="s">
        <v>34</v>
      </c>
      <c r="B23" s="85">
        <v>0.69799999999999995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19.489999999999998</v>
      </c>
      <c r="E24" s="86" t="s">
        <v>201</v>
      </c>
    </row>
    <row r="25" spans="1:5" ht="15.75" customHeight="1" x14ac:dyDescent="0.25">
      <c r="A25" s="53" t="s">
        <v>87</v>
      </c>
      <c r="B25" s="85">
        <v>0.24600000000000002</v>
      </c>
      <c r="C25" s="85">
        <v>0.95</v>
      </c>
      <c r="D25" s="86">
        <v>19.3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5.0999999999999996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19.489999999999998</v>
      </c>
      <c r="E27" s="86" t="s">
        <v>201</v>
      </c>
    </row>
    <row r="28" spans="1:5" ht="15.75" customHeight="1" x14ac:dyDescent="0.25">
      <c r="A28" s="53" t="s">
        <v>84</v>
      </c>
      <c r="B28" s="85">
        <v>0.47600000000000003</v>
      </c>
      <c r="C28" s="85">
        <v>0.95</v>
      </c>
      <c r="D28" s="86">
        <v>0.81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100.66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373.99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396.43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1.2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0.627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0.34100000000000003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0.91299999999999992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0.435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0.01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2020-09-04T23:59:27Z</dcterms:modified>
</cp:coreProperties>
</file>