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FF6E2AE3-E1E5-493F-96B6-51E7BBAB6D86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<sst xmlns="http://schemas.openxmlformats.org/spreadsheetml/2006/main" count="1115" uniqueCount="272">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</sst>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1809240</v>
      </c>
    </row>
    <row r="8" spans="1:3" ht="15" customHeight="1" x14ac:dyDescent="0.25">
      <c r="B8" s="7" t="s">
        <v>106</v>
      </c>
      <c r="C8" s="66">
        <v>0.495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0.39810878753662104</v>
      </c>
    </row>
    <row r="11" spans="1:3" ht="15" customHeight="1" x14ac:dyDescent="0.25">
      <c r="B11" s="7" t="s">
        <v>108</v>
      </c>
      <c r="C11" s="66">
        <v>0.58700000000000008</v>
      </c>
    </row>
    <row r="12" spans="1:3" ht="15" customHeight="1" x14ac:dyDescent="0.25">
      <c r="B12" s="7" t="s">
        <v>109</v>
      </c>
      <c r="C12" s="66">
        <v>0.23300000000000001</v>
      </c>
    </row>
    <row r="13" spans="1:3" ht="15" customHeight="1" x14ac:dyDescent="0.25">
      <c r="B13" s="7" t="s">
        <v>110</v>
      </c>
      <c r="C13" s="66">
        <v>0.755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8.9200000000000002E-2</v>
      </c>
    </row>
    <row r="24" spans="1:3" ht="15" customHeight="1" x14ac:dyDescent="0.25">
      <c r="B24" s="20" t="s">
        <v>102</v>
      </c>
      <c r="C24" s="67">
        <v>0.50560000000000005</v>
      </c>
    </row>
    <row r="25" spans="1:3" ht="15" customHeight="1" x14ac:dyDescent="0.25">
      <c r="B25" s="20" t="s">
        <v>103</v>
      </c>
      <c r="C25" s="67">
        <v>0.33439999999999998</v>
      </c>
    </row>
    <row r="26" spans="1:3" ht="15" customHeight="1" x14ac:dyDescent="0.25">
      <c r="B26" s="20" t="s">
        <v>104</v>
      </c>
      <c r="C26" s="67">
        <v>7.0800000000000002E-2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0.19600000000000001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0.10300000000000001</v>
      </c>
    </row>
    <row r="32" spans="1:3" ht="14.25" customHeight="1" x14ac:dyDescent="0.25">
      <c r="B32" s="30" t="s">
        <v>78</v>
      </c>
      <c r="C32" s="69">
        <v>0.67200000000000004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32.700000000000003</v>
      </c>
    </row>
    <row r="38" spans="1:5" ht="15" customHeight="1" x14ac:dyDescent="0.25">
      <c r="B38" s="16" t="s">
        <v>91</v>
      </c>
      <c r="C38" s="68">
        <v>63.5</v>
      </c>
      <c r="D38" s="17"/>
      <c r="E38" s="18"/>
    </row>
    <row r="39" spans="1:5" ht="15" customHeight="1" x14ac:dyDescent="0.25">
      <c r="B39" s="16" t="s">
        <v>90</v>
      </c>
      <c r="C39" s="68">
        <v>98.3</v>
      </c>
      <c r="D39" s="17"/>
      <c r="E39" s="17"/>
    </row>
    <row r="40" spans="1:5" ht="15" customHeight="1" x14ac:dyDescent="0.25">
      <c r="B40" s="16" t="s">
        <v>171</v>
      </c>
      <c r="C40" s="68">
        <v>4.05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1.6959999999999999E-2</v>
      </c>
      <c r="D45" s="17"/>
    </row>
    <row r="46" spans="1:5" ht="15.75" customHeight="1" x14ac:dyDescent="0.25">
      <c r="B46" s="16" t="s">
        <v>11</v>
      </c>
      <c r="C46" s="67">
        <v>8.8580000000000006E-2</v>
      </c>
      <c r="D46" s="17"/>
    </row>
    <row r="47" spans="1:5" ht="15.75" customHeight="1" x14ac:dyDescent="0.25">
      <c r="B47" s="16" t="s">
        <v>12</v>
      </c>
      <c r="C47" s="67">
        <v>0.24092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0.65354000000000001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2.3439735502725001</v>
      </c>
      <c r="D51" s="17"/>
    </row>
    <row r="52" spans="1:4" ht="15" customHeight="1" x14ac:dyDescent="0.25">
      <c r="B52" s="16" t="s">
        <v>125</v>
      </c>
      <c r="C52" s="65">
        <v>2.0678163270900001</v>
      </c>
    </row>
    <row r="53" spans="1:4" ht="15.75" customHeight="1" x14ac:dyDescent="0.25">
      <c r="B53" s="16" t="s">
        <v>126</v>
      </c>
      <c r="C53" s="65">
        <v>2.0678163270900001</v>
      </c>
    </row>
    <row r="54" spans="1:4" ht="15.75" customHeight="1" x14ac:dyDescent="0.25">
      <c r="B54" s="16" t="s">
        <v>127</v>
      </c>
      <c r="C54" s="65">
        <v>1.2912604613300001</v>
      </c>
    </row>
    <row r="55" spans="1:4" ht="15.75" customHeight="1" x14ac:dyDescent="0.25">
      <c r="B55" s="16" t="s">
        <v>128</v>
      </c>
      <c r="C55" s="65">
        <v>1.2912604613300001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0.46037947718315231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2.3439735502725001</v>
      </c>
      <c r="C2" s="26">
        <f>'Baseline year population inputs'!C52</f>
        <v>2.0678163270900001</v>
      </c>
      <c r="D2" s="26">
        <f>'Baseline year population inputs'!C53</f>
        <v>2.0678163270900001</v>
      </c>
      <c r="E2" s="26">
        <f>'Baseline year population inputs'!C54</f>
        <v>1.2912604613300001</v>
      </c>
      <c r="F2" s="26">
        <f>'Baseline year population inputs'!C55</f>
        <v>1.2912604613300001</v>
      </c>
    </row>
    <row r="3" spans="1:6" ht="15.75" customHeight="1" x14ac:dyDescent="0.25">
      <c r="A3" s="3" t="s">
        <v>65</v>
      </c>
      <c r="B3" s="26">
        <f>frac_mam_1month * 2.6</f>
        <v>0.12687999999999999</v>
      </c>
      <c r="C3" s="26">
        <f>frac_mam_1_5months * 2.6</f>
        <v>0.12687999999999999</v>
      </c>
      <c r="D3" s="26">
        <f>frac_mam_6_11months * 2.6</f>
        <v>0.15314</v>
      </c>
      <c r="E3" s="26">
        <f>frac_mam_12_23months * 2.6</f>
        <v>0.13650000000000001</v>
      </c>
      <c r="F3" s="26">
        <f>frac_mam_24_59months * 2.6</f>
        <v>6.6299999999999998E-2</v>
      </c>
    </row>
    <row r="4" spans="1:6" ht="15.75" customHeight="1" x14ac:dyDescent="0.25">
      <c r="A4" s="3" t="s">
        <v>66</v>
      </c>
      <c r="B4" s="26">
        <f>frac_sam_1month * 2.6</f>
        <v>3.5100000000000006E-2</v>
      </c>
      <c r="C4" s="26">
        <f>frac_sam_1_5months * 2.6</f>
        <v>3.5100000000000006E-2</v>
      </c>
      <c r="D4" s="26">
        <f>frac_sam_6_11months * 2.6</f>
        <v>6.7860000000000004E-2</v>
      </c>
      <c r="E4" s="26">
        <f>frac_sam_12_23months * 2.6</f>
        <v>3.5360000000000003E-2</v>
      </c>
      <c r="F4" s="26">
        <f>frac_sam_24_59months * 2.6</f>
        <v>9.7474000000000015E-3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0.495</v>
      </c>
      <c r="E2" s="93">
        <f>food_insecure</f>
        <v>0.495</v>
      </c>
      <c r="F2" s="93">
        <f>food_insecure</f>
        <v>0.495</v>
      </c>
      <c r="G2" s="93">
        <f>food_insecure</f>
        <v>0.495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0.495</v>
      </c>
      <c r="F5" s="93">
        <f>food_insecure</f>
        <v>0.495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2.3439735502725001</v>
      </c>
      <c r="D7" s="93">
        <f>diarrhoea_1_5mo</f>
        <v>2.0678163270900001</v>
      </c>
      <c r="E7" s="93">
        <f>diarrhoea_6_11mo</f>
        <v>2.0678163270900001</v>
      </c>
      <c r="F7" s="93">
        <f>diarrhoea_12_23mo</f>
        <v>1.2912604613300001</v>
      </c>
      <c r="G7" s="93">
        <f>diarrhoea_24_59mo</f>
        <v>1.2912604613300001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0.495</v>
      </c>
      <c r="F8" s="93">
        <f>food_insecure</f>
        <v>0.495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2.3439735502725001</v>
      </c>
      <c r="D12" s="93">
        <f>diarrhoea_1_5mo</f>
        <v>2.0678163270900001</v>
      </c>
      <c r="E12" s="93">
        <f>diarrhoea_6_11mo</f>
        <v>2.0678163270900001</v>
      </c>
      <c r="F12" s="93">
        <f>diarrhoea_12_23mo</f>
        <v>1.2912604613300001</v>
      </c>
      <c r="G12" s="93">
        <f>diarrhoea_24_59mo</f>
        <v>1.2912604613300001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0.495</v>
      </c>
      <c r="I15" s="93">
        <f>food_insecure</f>
        <v>0.495</v>
      </c>
      <c r="J15" s="93">
        <f>food_insecure</f>
        <v>0.495</v>
      </c>
      <c r="K15" s="93">
        <f>food_insecure</f>
        <v>0.495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0.58700000000000008</v>
      </c>
      <c r="I18" s="93">
        <f>frac_PW_health_facility</f>
        <v>0.58700000000000008</v>
      </c>
      <c r="J18" s="93">
        <f>frac_PW_health_facility</f>
        <v>0.58700000000000008</v>
      </c>
      <c r="K18" s="93">
        <f>frac_PW_health_facility</f>
        <v>0.58700000000000008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0.755</v>
      </c>
      <c r="M24" s="93">
        <f>famplan_unmet_need</f>
        <v>0.755</v>
      </c>
      <c r="N24" s="93">
        <f>famplan_unmet_need</f>
        <v>0.755</v>
      </c>
      <c r="O24" s="93">
        <f>famplan_unmet_need</f>
        <v>0.755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0.35749328564262395</v>
      </c>
      <c r="M25" s="93">
        <f>(1-food_insecure)*(0.49)+food_insecure*(0.7)</f>
        <v>0.59394999999999998</v>
      </c>
      <c r="N25" s="93">
        <f>(1-food_insecure)*(0.49)+food_insecure*(0.7)</f>
        <v>0.59394999999999998</v>
      </c>
      <c r="O25" s="93">
        <f>(1-food_insecure)*(0.49)+food_insecure*(0.7)</f>
        <v>0.59394999999999998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0.1532114081325531</v>
      </c>
      <c r="M26" s="93">
        <f>(1-food_insecure)*(0.21)+food_insecure*(0.3)</f>
        <v>0.25455</v>
      </c>
      <c r="N26" s="93">
        <f>(1-food_insecure)*(0.21)+food_insecure*(0.3)</f>
        <v>0.25455</v>
      </c>
      <c r="O26" s="93">
        <f>(1-food_insecure)*(0.21)+food_insecure*(0.3)</f>
        <v>0.25455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9.1186518688201906E-2</v>
      </c>
      <c r="M27" s="93">
        <f>(1-food_insecure)*(0.3)</f>
        <v>0.1515</v>
      </c>
      <c r="N27" s="93">
        <f>(1-food_insecure)*(0.3)</f>
        <v>0.1515</v>
      </c>
      <c r="O27" s="93">
        <f>(1-food_insecure)*(0.3)</f>
        <v>0.1515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0.39810878753662104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429330</v>
      </c>
      <c r="C2" s="75">
        <v>638000</v>
      </c>
      <c r="D2" s="75">
        <v>1024000</v>
      </c>
      <c r="E2" s="75">
        <v>721000</v>
      </c>
      <c r="F2" s="75">
        <v>501000</v>
      </c>
      <c r="G2" s="22">
        <f t="shared" ref="G2:G40" si="0">C2+D2+E2+F2</f>
        <v>2884000</v>
      </c>
      <c r="H2" s="22">
        <f t="shared" ref="H2:H40" si="1">(B2 + stillbirth*B2/(1000-stillbirth))/(1-abortion)</f>
        <v>508902.50450725964</v>
      </c>
      <c r="I2" s="22">
        <f>G2-H2</f>
        <v>2375097.4954927405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439371</v>
      </c>
      <c r="C3" s="75">
        <v>654000</v>
      </c>
      <c r="D3" s="75">
        <v>1052000</v>
      </c>
      <c r="E3" s="75">
        <v>745000</v>
      </c>
      <c r="F3" s="75">
        <v>516000</v>
      </c>
      <c r="G3" s="22">
        <f t="shared" si="0"/>
        <v>2967000</v>
      </c>
      <c r="H3" s="22">
        <f t="shared" si="1"/>
        <v>520804.51472727081</v>
      </c>
      <c r="I3" s="22">
        <f t="shared" ref="I3:I15" si="3">G3-H3</f>
        <v>2446195.4852727293</v>
      </c>
    </row>
    <row r="4" spans="1:9" ht="15.75" customHeight="1" x14ac:dyDescent="0.25">
      <c r="A4" s="92">
        <f t="shared" si="2"/>
        <v>2022</v>
      </c>
      <c r="B4" s="74">
        <v>449450</v>
      </c>
      <c r="C4" s="75">
        <v>672000</v>
      </c>
      <c r="D4" s="75">
        <v>1082000</v>
      </c>
      <c r="E4" s="75">
        <v>770000</v>
      </c>
      <c r="F4" s="75">
        <v>532000</v>
      </c>
      <c r="G4" s="22">
        <f t="shared" si="0"/>
        <v>3056000</v>
      </c>
      <c r="H4" s="22">
        <f t="shared" si="1"/>
        <v>532751.567909971</v>
      </c>
      <c r="I4" s="22">
        <f t="shared" si="3"/>
        <v>2523248.4320900291</v>
      </c>
    </row>
    <row r="5" spans="1:9" ht="15.75" customHeight="1" x14ac:dyDescent="0.25">
      <c r="A5" s="92" t="str">
        <f t="shared" si="2"/>
        <v/>
      </c>
      <c r="B5" s="74">
        <v>451125.67680000002</v>
      </c>
      <c r="C5" s="75">
        <v>690000</v>
      </c>
      <c r="D5" s="75">
        <v>1112000</v>
      </c>
      <c r="E5" s="75">
        <v>795000</v>
      </c>
      <c r="F5" s="75">
        <v>550000</v>
      </c>
      <c r="G5" s="22">
        <f t="shared" si="0"/>
        <v>3147000</v>
      </c>
      <c r="H5" s="22">
        <f t="shared" si="1"/>
        <v>534737.81653053022</v>
      </c>
      <c r="I5" s="22">
        <f t="shared" si="3"/>
        <v>2612262.1834694697</v>
      </c>
    </row>
    <row r="6" spans="1:9" ht="15.75" customHeight="1" x14ac:dyDescent="0.25">
      <c r="A6" s="92" t="str">
        <f t="shared" si="2"/>
        <v/>
      </c>
      <c r="B6" s="74">
        <v>458085.90660000005</v>
      </c>
      <c r="C6" s="75">
        <v>709000</v>
      </c>
      <c r="D6" s="75">
        <v>1142000</v>
      </c>
      <c r="E6" s="75">
        <v>821000</v>
      </c>
      <c r="F6" s="75">
        <v>569000</v>
      </c>
      <c r="G6" s="22">
        <f t="shared" si="0"/>
        <v>3241000</v>
      </c>
      <c r="H6" s="22">
        <f t="shared" si="1"/>
        <v>542988.06314075098</v>
      </c>
      <c r="I6" s="22">
        <f t="shared" si="3"/>
        <v>2698011.9368592491</v>
      </c>
    </row>
    <row r="7" spans="1:9" ht="15.75" customHeight="1" x14ac:dyDescent="0.25">
      <c r="A7" s="92" t="str">
        <f t="shared" si="2"/>
        <v/>
      </c>
      <c r="B7" s="74">
        <v>465004.266</v>
      </c>
      <c r="C7" s="75">
        <v>727000</v>
      </c>
      <c r="D7" s="75">
        <v>1174000</v>
      </c>
      <c r="E7" s="75">
        <v>849000</v>
      </c>
      <c r="F7" s="75">
        <v>587000</v>
      </c>
      <c r="G7" s="22">
        <f t="shared" si="0"/>
        <v>3337000</v>
      </c>
      <c r="H7" s="22">
        <f t="shared" si="1"/>
        <v>551188.67904399871</v>
      </c>
      <c r="I7" s="22">
        <f t="shared" si="3"/>
        <v>2785811.3209560011</v>
      </c>
    </row>
    <row r="8" spans="1:9" ht="15.75" customHeight="1" x14ac:dyDescent="0.25">
      <c r="A8" s="92" t="str">
        <f t="shared" si="2"/>
        <v/>
      </c>
      <c r="B8" s="74">
        <v>472083.9486</v>
      </c>
      <c r="C8" s="75">
        <v>745000</v>
      </c>
      <c r="D8" s="75">
        <v>1206000</v>
      </c>
      <c r="E8" s="75">
        <v>876000</v>
      </c>
      <c r="F8" s="75">
        <v>606000</v>
      </c>
      <c r="G8" s="22">
        <f t="shared" si="0"/>
        <v>3433000</v>
      </c>
      <c r="H8" s="22">
        <f t="shared" si="1"/>
        <v>559580.51797036408</v>
      </c>
      <c r="I8" s="22">
        <f t="shared" si="3"/>
        <v>2873419.4820296359</v>
      </c>
    </row>
    <row r="9" spans="1:9" ht="15.75" customHeight="1" x14ac:dyDescent="0.25">
      <c r="A9" s="92" t="str">
        <f t="shared" si="2"/>
        <v/>
      </c>
      <c r="B9" s="74">
        <v>479086.58880000003</v>
      </c>
      <c r="C9" s="75">
        <v>763000</v>
      </c>
      <c r="D9" s="75">
        <v>1238000</v>
      </c>
      <c r="E9" s="75">
        <v>904000</v>
      </c>
      <c r="F9" s="75">
        <v>625000</v>
      </c>
      <c r="G9" s="22">
        <f t="shared" si="0"/>
        <v>3530000</v>
      </c>
      <c r="H9" s="22">
        <f t="shared" si="1"/>
        <v>567881.03537176445</v>
      </c>
      <c r="I9" s="22">
        <f t="shared" si="3"/>
        <v>2962118.9646282354</v>
      </c>
    </row>
    <row r="10" spans="1:9" ht="15.75" customHeight="1" x14ac:dyDescent="0.25">
      <c r="A10" s="92" t="str">
        <f t="shared" si="2"/>
        <v/>
      </c>
      <c r="B10" s="74">
        <v>486007.05960000004</v>
      </c>
      <c r="C10" s="75">
        <v>781000</v>
      </c>
      <c r="D10" s="75">
        <v>1271000</v>
      </c>
      <c r="E10" s="75">
        <v>932000</v>
      </c>
      <c r="F10" s="75">
        <v>646000</v>
      </c>
      <c r="G10" s="22">
        <f t="shared" si="0"/>
        <v>3630000</v>
      </c>
      <c r="H10" s="22">
        <f t="shared" si="1"/>
        <v>576084.15400426008</v>
      </c>
      <c r="I10" s="22">
        <f t="shared" si="3"/>
        <v>3053915.84599574</v>
      </c>
    </row>
    <row r="11" spans="1:9" ht="15.75" customHeight="1" x14ac:dyDescent="0.25">
      <c r="A11" s="92" t="str">
        <f t="shared" si="2"/>
        <v/>
      </c>
      <c r="B11" s="74">
        <v>492840.23400000005</v>
      </c>
      <c r="C11" s="75">
        <v>799000</v>
      </c>
      <c r="D11" s="75">
        <v>1306000</v>
      </c>
      <c r="E11" s="75">
        <v>961000</v>
      </c>
      <c r="F11" s="75">
        <v>667000</v>
      </c>
      <c r="G11" s="22">
        <f t="shared" si="0"/>
        <v>3733000</v>
      </c>
      <c r="H11" s="22">
        <f t="shared" si="1"/>
        <v>584183.79662391148</v>
      </c>
      <c r="I11" s="22">
        <f t="shared" si="3"/>
        <v>3148816.2033760883</v>
      </c>
    </row>
    <row r="12" spans="1:9" ht="15.75" customHeight="1" x14ac:dyDescent="0.25">
      <c r="A12" s="92" t="str">
        <f t="shared" si="2"/>
        <v/>
      </c>
      <c r="B12" s="74">
        <v>499549.02</v>
      </c>
      <c r="C12" s="75">
        <v>816000</v>
      </c>
      <c r="D12" s="75">
        <v>1340000</v>
      </c>
      <c r="E12" s="75">
        <v>991000</v>
      </c>
      <c r="F12" s="75">
        <v>691000</v>
      </c>
      <c r="G12" s="22">
        <f t="shared" si="0"/>
        <v>3838000</v>
      </c>
      <c r="H12" s="22">
        <f t="shared" si="1"/>
        <v>592135.99655776937</v>
      </c>
      <c r="I12" s="22">
        <f t="shared" si="3"/>
        <v>3245864.0034422306</v>
      </c>
    </row>
    <row r="13" spans="1:9" ht="15.75" customHeight="1" x14ac:dyDescent="0.25">
      <c r="A13" s="92" t="str">
        <f t="shared" si="2"/>
        <v/>
      </c>
      <c r="B13" s="74">
        <v>621000</v>
      </c>
      <c r="C13" s="75">
        <v>993000</v>
      </c>
      <c r="D13" s="75">
        <v>699000</v>
      </c>
      <c r="E13" s="75">
        <v>485000</v>
      </c>
      <c r="F13" s="75">
        <v>6.066144675E-2</v>
      </c>
      <c r="G13" s="22">
        <f t="shared" si="0"/>
        <v>2177000.0606614468</v>
      </c>
      <c r="H13" s="22">
        <f t="shared" si="1"/>
        <v>736096.83762841695</v>
      </c>
      <c r="I13" s="22">
        <f t="shared" si="3"/>
        <v>1440903.2230330298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6.066144675E-2</v>
      </c>
    </row>
    <row r="4" spans="1:8" ht="15.75" customHeight="1" x14ac:dyDescent="0.25">
      <c r="B4" s="24" t="s">
        <v>7</v>
      </c>
      <c r="C4" s="76">
        <v>0.22112250848029746</v>
      </c>
    </row>
    <row r="5" spans="1:8" ht="15.75" customHeight="1" x14ac:dyDescent="0.25">
      <c r="B5" s="24" t="s">
        <v>8</v>
      </c>
      <c r="C5" s="76">
        <v>0.1075481155729142</v>
      </c>
    </row>
    <row r="6" spans="1:8" ht="15.75" customHeight="1" x14ac:dyDescent="0.25">
      <c r="B6" s="24" t="s">
        <v>10</v>
      </c>
      <c r="C6" s="76">
        <v>0.14549619197730887</v>
      </c>
    </row>
    <row r="7" spans="1:8" ht="15.75" customHeight="1" x14ac:dyDescent="0.25">
      <c r="B7" s="24" t="s">
        <v>13</v>
      </c>
      <c r="C7" s="76">
        <v>0.16545414890611299</v>
      </c>
    </row>
    <row r="8" spans="1:8" ht="15.75" customHeight="1" x14ac:dyDescent="0.25">
      <c r="B8" s="24" t="s">
        <v>14</v>
      </c>
      <c r="C8" s="76">
        <v>5.1427566667794269E-3</v>
      </c>
    </row>
    <row r="9" spans="1:8" ht="15.75" customHeight="1" x14ac:dyDescent="0.25">
      <c r="B9" s="24" t="s">
        <v>27</v>
      </c>
      <c r="C9" s="76">
        <v>7.2733707749014456E-2</v>
      </c>
    </row>
    <row r="10" spans="1:8" ht="15.75" customHeight="1" x14ac:dyDescent="0.25">
      <c r="B10" s="24" t="s">
        <v>15</v>
      </c>
      <c r="C10" s="76">
        <v>0.2218411238975726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0.17553029457701899</v>
      </c>
      <c r="D14" s="76">
        <v>0.17553029457701899</v>
      </c>
      <c r="E14" s="76">
        <v>0.14067121005083799</v>
      </c>
      <c r="F14" s="76">
        <v>0.14067121005083799</v>
      </c>
    </row>
    <row r="15" spans="1:8" ht="15.75" customHeight="1" x14ac:dyDescent="0.25">
      <c r="B15" s="24" t="s">
        <v>16</v>
      </c>
      <c r="C15" s="76">
        <v>0.18670679679873001</v>
      </c>
      <c r="D15" s="76">
        <v>0.18670679679873001</v>
      </c>
      <c r="E15" s="76">
        <v>0.11353381480130099</v>
      </c>
      <c r="F15" s="76">
        <v>0.11353381480130099</v>
      </c>
    </row>
    <row r="16" spans="1:8" ht="15.75" customHeight="1" x14ac:dyDescent="0.25">
      <c r="B16" s="24" t="s">
        <v>17</v>
      </c>
      <c r="C16" s="76">
        <v>5.0087434352154299E-2</v>
      </c>
      <c r="D16" s="76">
        <v>5.0087434352154299E-2</v>
      </c>
      <c r="E16" s="76">
        <v>3.6405153180369298E-2</v>
      </c>
      <c r="F16" s="76">
        <v>3.6405153180369298E-2</v>
      </c>
    </row>
    <row r="17" spans="1:8" ht="15.75" customHeight="1" x14ac:dyDescent="0.25">
      <c r="B17" s="24" t="s">
        <v>18</v>
      </c>
      <c r="C17" s="76">
        <v>2.17296271734366E-2</v>
      </c>
      <c r="D17" s="76">
        <v>2.17296271734366E-2</v>
      </c>
      <c r="E17" s="76">
        <v>4.7288719512534501E-2</v>
      </c>
      <c r="F17" s="76">
        <v>4.7288719512534501E-2</v>
      </c>
    </row>
    <row r="18" spans="1:8" ht="15.75" customHeight="1" x14ac:dyDescent="0.25">
      <c r="B18" s="24" t="s">
        <v>19</v>
      </c>
      <c r="C18" s="76">
        <v>0.20724671665569003</v>
      </c>
      <c r="D18" s="76">
        <v>0.20724671665569003</v>
      </c>
      <c r="E18" s="76">
        <v>0.28675786224245697</v>
      </c>
      <c r="F18" s="76">
        <v>0.28675786224245697</v>
      </c>
    </row>
    <row r="19" spans="1:8" ht="15.75" customHeight="1" x14ac:dyDescent="0.25">
      <c r="B19" s="24" t="s">
        <v>20</v>
      </c>
      <c r="C19" s="76">
        <v>3.3357494549680997E-2</v>
      </c>
      <c r="D19" s="76">
        <v>3.3357494549680997E-2</v>
      </c>
      <c r="E19" s="76">
        <v>3.09366219475882E-2</v>
      </c>
      <c r="F19" s="76">
        <v>3.09366219475882E-2</v>
      </c>
    </row>
    <row r="20" spans="1:8" ht="15.75" customHeight="1" x14ac:dyDescent="0.25">
      <c r="B20" s="24" t="s">
        <v>21</v>
      </c>
      <c r="C20" s="76">
        <v>1.6468451164152999E-2</v>
      </c>
      <c r="D20" s="76">
        <v>1.6468451164152999E-2</v>
      </c>
      <c r="E20" s="76">
        <v>7.8794339092965095E-3</v>
      </c>
      <c r="F20" s="76">
        <v>7.8794339092965095E-3</v>
      </c>
    </row>
    <row r="21" spans="1:8" ht="15.75" customHeight="1" x14ac:dyDescent="0.25">
      <c r="B21" s="24" t="s">
        <v>22</v>
      </c>
      <c r="C21" s="76">
        <v>3.7284469569850799E-2</v>
      </c>
      <c r="D21" s="76">
        <v>3.7284469569850799E-2</v>
      </c>
      <c r="E21" s="76">
        <v>8.6821053000725387E-2</v>
      </c>
      <c r="F21" s="76">
        <v>8.6821053000725387E-2</v>
      </c>
    </row>
    <row r="22" spans="1:8" ht="15.75" customHeight="1" x14ac:dyDescent="0.25">
      <c r="B22" s="24" t="s">
        <v>23</v>
      </c>
      <c r="C22" s="76">
        <v>0.2715887151592854</v>
      </c>
      <c r="D22" s="76">
        <v>0.2715887151592854</v>
      </c>
      <c r="E22" s="76">
        <v>0.24970613135489028</v>
      </c>
      <c r="F22" s="76">
        <v>0.24970613135489028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0.2152</v>
      </c>
    </row>
    <row r="27" spans="1:8" ht="15.75" customHeight="1" x14ac:dyDescent="0.25">
      <c r="B27" s="24" t="s">
        <v>39</v>
      </c>
      <c r="C27" s="76">
        <v>1.8600000000000002E-2</v>
      </c>
    </row>
    <row r="28" spans="1:8" ht="15.75" customHeight="1" x14ac:dyDescent="0.25">
      <c r="B28" s="24" t="s">
        <v>40</v>
      </c>
      <c r="C28" s="76">
        <v>5.4000000000000006E-2</v>
      </c>
    </row>
    <row r="29" spans="1:8" ht="15.75" customHeight="1" x14ac:dyDescent="0.25">
      <c r="B29" s="24" t="s">
        <v>41</v>
      </c>
      <c r="C29" s="76">
        <v>0.1295</v>
      </c>
    </row>
    <row r="30" spans="1:8" ht="15.75" customHeight="1" x14ac:dyDescent="0.25">
      <c r="B30" s="24" t="s">
        <v>42</v>
      </c>
      <c r="C30" s="76">
        <v>0.14080000000000001</v>
      </c>
    </row>
    <row r="31" spans="1:8" ht="15.75" customHeight="1" x14ac:dyDescent="0.25">
      <c r="B31" s="24" t="s">
        <v>43</v>
      </c>
      <c r="C31" s="76">
        <v>8.7100000000000011E-2</v>
      </c>
    </row>
    <row r="32" spans="1:8" ht="15.75" customHeight="1" x14ac:dyDescent="0.25">
      <c r="B32" s="24" t="s">
        <v>44</v>
      </c>
      <c r="C32" s="76">
        <v>1.6299999999999999E-2</v>
      </c>
    </row>
    <row r="33" spans="2:3" ht="15.75" customHeight="1" x14ac:dyDescent="0.25">
      <c r="B33" s="24" t="s">
        <v>45</v>
      </c>
      <c r="C33" s="76">
        <v>8.3699999999999997E-2</v>
      </c>
    </row>
    <row r="34" spans="2:3" ht="15.75" customHeight="1" x14ac:dyDescent="0.25">
      <c r="B34" s="24" t="s">
        <v>46</v>
      </c>
      <c r="C34" s="76">
        <v>0.25480000000223518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0.46349627107940444</v>
      </c>
      <c r="D2" s="77">
        <v>0.55079999999999996</v>
      </c>
      <c r="E2" s="77">
        <v>0.49329999999999996</v>
      </c>
      <c r="F2" s="77">
        <v>0.32780000000000004</v>
      </c>
      <c r="G2" s="77">
        <v>0.26919999999999999</v>
      </c>
    </row>
    <row r="3" spans="1:15" ht="15.75" customHeight="1" x14ac:dyDescent="0.25">
      <c r="A3" s="5"/>
      <c r="B3" s="11" t="s">
        <v>118</v>
      </c>
      <c r="C3" s="77">
        <v>0.25519999999999998</v>
      </c>
      <c r="D3" s="77">
        <v>0.25519999999999998</v>
      </c>
      <c r="E3" s="77">
        <v>0.28760000000000002</v>
      </c>
      <c r="F3" s="77">
        <v>0.3231</v>
      </c>
      <c r="G3" s="77">
        <v>0.33700000000000002</v>
      </c>
    </row>
    <row r="4" spans="1:15" ht="15.75" customHeight="1" x14ac:dyDescent="0.25">
      <c r="A4" s="5"/>
      <c r="B4" s="11" t="s">
        <v>116</v>
      </c>
      <c r="C4" s="78">
        <v>0.1245</v>
      </c>
      <c r="D4" s="78">
        <v>0.1246</v>
      </c>
      <c r="E4" s="78">
        <v>0.14460000000000001</v>
      </c>
      <c r="F4" s="78">
        <v>0.24129999999999999</v>
      </c>
      <c r="G4" s="78">
        <v>0.24890000000000001</v>
      </c>
    </row>
    <row r="5" spans="1:15" ht="15.75" customHeight="1" x14ac:dyDescent="0.25">
      <c r="A5" s="5"/>
      <c r="B5" s="11" t="s">
        <v>119</v>
      </c>
      <c r="C5" s="78">
        <v>6.9400000000000003E-2</v>
      </c>
      <c r="D5" s="78">
        <v>6.9400000000000003E-2</v>
      </c>
      <c r="E5" s="78">
        <v>7.4499999999999997E-2</v>
      </c>
      <c r="F5" s="78">
        <v>0.10779999999999999</v>
      </c>
      <c r="G5" s="78">
        <v>0.14499999999999999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0.79959999999999998</v>
      </c>
      <c r="D8" s="77">
        <v>0.79959999999999998</v>
      </c>
      <c r="E8" s="77">
        <v>0.69220000000000004</v>
      </c>
      <c r="F8" s="77">
        <v>0.71150000000000002</v>
      </c>
      <c r="G8" s="77">
        <v>0.80290000000000006</v>
      </c>
    </row>
    <row r="9" spans="1:15" ht="15.75" customHeight="1" x14ac:dyDescent="0.25">
      <c r="B9" s="7" t="s">
        <v>121</v>
      </c>
      <c r="C9" s="77">
        <v>0.1381</v>
      </c>
      <c r="D9" s="77">
        <v>0.1381</v>
      </c>
      <c r="E9" s="77">
        <v>0.2228</v>
      </c>
      <c r="F9" s="77">
        <v>0.2225</v>
      </c>
      <c r="G9" s="77">
        <v>0.16789999999999999</v>
      </c>
    </row>
    <row r="10" spans="1:15" ht="15.75" customHeight="1" x14ac:dyDescent="0.25">
      <c r="B10" s="7" t="s">
        <v>122</v>
      </c>
      <c r="C10" s="78">
        <v>4.8799999999999996E-2</v>
      </c>
      <c r="D10" s="78">
        <v>4.8799999999999996E-2</v>
      </c>
      <c r="E10" s="78">
        <v>5.8899999999999994E-2</v>
      </c>
      <c r="F10" s="78">
        <v>5.2499999999999998E-2</v>
      </c>
      <c r="G10" s="78">
        <v>2.5499999999999998E-2</v>
      </c>
    </row>
    <row r="11" spans="1:15" ht="15.75" customHeight="1" x14ac:dyDescent="0.25">
      <c r="B11" s="7" t="s">
        <v>123</v>
      </c>
      <c r="C11" s="78">
        <v>1.3500000000000002E-2</v>
      </c>
      <c r="D11" s="78">
        <v>1.3500000000000002E-2</v>
      </c>
      <c r="E11" s="78">
        <v>2.6099999999999998E-2</v>
      </c>
      <c r="F11" s="78">
        <v>1.3600000000000001E-2</v>
      </c>
      <c r="G11" s="78">
        <v>3.7490000000000002E-3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0.6963869907500001</v>
      </c>
      <c r="D14" s="79">
        <v>0.68976179290899997</v>
      </c>
      <c r="E14" s="79">
        <v>0.68976179290899997</v>
      </c>
      <c r="F14" s="79">
        <v>0.61698490867699995</v>
      </c>
      <c r="G14" s="79">
        <v>0.61698490867699995</v>
      </c>
      <c r="H14" s="80">
        <v>0.56979999999999997</v>
      </c>
      <c r="I14" s="80">
        <v>0.56979999999999997</v>
      </c>
      <c r="J14" s="80">
        <v>0.56979999999999997</v>
      </c>
      <c r="K14" s="80">
        <v>0.56979999999999997</v>
      </c>
      <c r="L14" s="80">
        <v>0.47637000000000002</v>
      </c>
      <c r="M14" s="80">
        <v>0.47637000000000002</v>
      </c>
      <c r="N14" s="80">
        <v>0.47637000000000002</v>
      </c>
      <c r="O14" s="80">
        <v>0.47637000000000002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0.32060227871863378</v>
      </c>
      <c r="D15" s="77">
        <f t="shared" si="0"/>
        <v>0.3175521736003592</v>
      </c>
      <c r="E15" s="77">
        <f t="shared" si="0"/>
        <v>0.3175521736003592</v>
      </c>
      <c r="F15" s="77">
        <f t="shared" si="0"/>
        <v>0.28404718968661219</v>
      </c>
      <c r="G15" s="77">
        <f t="shared" si="0"/>
        <v>0.28404718968661219</v>
      </c>
      <c r="H15" s="77">
        <f t="shared" si="0"/>
        <v>0.26232422609896017</v>
      </c>
      <c r="I15" s="77">
        <f t="shared" si="0"/>
        <v>0.26232422609896017</v>
      </c>
      <c r="J15" s="77">
        <f t="shared" si="0"/>
        <v>0.26232422609896017</v>
      </c>
      <c r="K15" s="77">
        <f t="shared" si="0"/>
        <v>0.26232422609896017</v>
      </c>
      <c r="L15" s="77">
        <f t="shared" si="0"/>
        <v>0.21931097154573828</v>
      </c>
      <c r="M15" s="77">
        <f t="shared" si="0"/>
        <v>0.21931097154573828</v>
      </c>
      <c r="N15" s="77">
        <f t="shared" si="0"/>
        <v>0.21931097154573828</v>
      </c>
      <c r="O15" s="77">
        <f t="shared" si="0"/>
        <v>0.21931097154573828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0.60389999999999999</v>
      </c>
      <c r="D2" s="78">
        <v>0.37229999999999996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0.2878</v>
      </c>
      <c r="D3" s="78">
        <v>0.36849999999999999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8.1300000000000011E-2</v>
      </c>
      <c r="D4" s="78">
        <v>0.24850000000000003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2.7000000000000024E-2</v>
      </c>
      <c r="D5" s="77">
        <f t="shared" ref="D5:G5" si="0">1-SUM(D2:D4)</f>
        <v>1.0700000000000043E-2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0.34310000000000002</v>
      </c>
      <c r="D2" s="28">
        <v>0.34639999999999999</v>
      </c>
      <c r="E2" s="28">
        <v>0.3458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4.6241930000000007E-2</v>
      </c>
      <c r="D4" s="28">
        <v>4.5824919999999998E-2</v>
      </c>
      <c r="E4" s="28">
        <v>4.5824919999999998E-2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0.68976179290899997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0.56979999999999997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0.47637000000000002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0.37229999999999996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98.3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4.05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83.68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0.28000000000000003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0.20899999999999999</v>
      </c>
      <c r="C14" s="85">
        <v>0.95</v>
      </c>
      <c r="D14" s="86">
        <v>14.32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14.32</v>
      </c>
      <c r="E15" s="86" t="s">
        <v>201</v>
      </c>
    </row>
    <row r="16" spans="1:5" ht="15.75" customHeight="1" x14ac:dyDescent="0.25">
      <c r="A16" s="53" t="s">
        <v>57</v>
      </c>
      <c r="B16" s="85">
        <v>0.33399999999999996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0.30599999999999999</v>
      </c>
      <c r="C18" s="85">
        <v>0.95</v>
      </c>
      <c r="D18" s="86">
        <v>2.04</v>
      </c>
      <c r="E18" s="86" t="s">
        <v>201</v>
      </c>
    </row>
    <row r="19" spans="1:5" ht="15.75" customHeight="1" x14ac:dyDescent="0.25">
      <c r="A19" s="53" t="s">
        <v>174</v>
      </c>
      <c r="B19" s="85">
        <v>0.217</v>
      </c>
      <c r="C19" s="85">
        <f>(1-food_insecure)*0.95</f>
        <v>0.47974999999999995</v>
      </c>
      <c r="D19" s="86">
        <v>2.04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2.82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24.42</v>
      </c>
      <c r="E22" s="86" t="s">
        <v>201</v>
      </c>
    </row>
    <row r="23" spans="1:5" ht="15.75" customHeight="1" x14ac:dyDescent="0.25">
      <c r="A23" s="53" t="s">
        <v>34</v>
      </c>
      <c r="B23" s="85">
        <v>0.92</v>
      </c>
      <c r="C23" s="85">
        <v>0.95</v>
      </c>
      <c r="D23" s="86">
        <v>4.71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20.68</v>
      </c>
      <c r="E24" s="86" t="s">
        <v>201</v>
      </c>
    </row>
    <row r="25" spans="1:5" ht="15.75" customHeight="1" x14ac:dyDescent="0.25">
      <c r="A25" s="53" t="s">
        <v>87</v>
      </c>
      <c r="B25" s="85">
        <v>0.28499999999999998</v>
      </c>
      <c r="C25" s="85">
        <v>0.95</v>
      </c>
      <c r="D25" s="86">
        <v>20.68</v>
      </c>
      <c r="E25" s="86" t="s">
        <v>201</v>
      </c>
    </row>
    <row r="26" spans="1:5" ht="15.75" customHeight="1" x14ac:dyDescent="0.25">
      <c r="A26" s="53" t="s">
        <v>137</v>
      </c>
      <c r="B26" s="85">
        <v>0.28600000000000003</v>
      </c>
      <c r="C26" s="85">
        <v>0.95</v>
      </c>
      <c r="D26" s="86">
        <v>4.71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20.68</v>
      </c>
      <c r="E27" s="86" t="s">
        <v>201</v>
      </c>
    </row>
    <row r="28" spans="1:5" ht="15.75" customHeight="1" x14ac:dyDescent="0.25">
      <c r="A28" s="53" t="s">
        <v>84</v>
      </c>
      <c r="B28" s="85">
        <v>0.222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0.217</v>
      </c>
      <c r="C29" s="85">
        <v>0.95</v>
      </c>
      <c r="D29" s="86">
        <v>68.7</v>
      </c>
      <c r="E29" s="86" t="s">
        <v>201</v>
      </c>
    </row>
    <row r="30" spans="1:5" ht="15.75" customHeight="1" x14ac:dyDescent="0.25">
      <c r="A30" s="53" t="s">
        <v>67</v>
      </c>
      <c r="B30" s="85">
        <v>6.9999999999999993E-3</v>
      </c>
      <c r="C30" s="85">
        <v>0.95</v>
      </c>
      <c r="D30" s="86">
        <v>184.37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195.43</v>
      </c>
      <c r="E31" s="86" t="s">
        <v>201</v>
      </c>
    </row>
    <row r="32" spans="1:5" ht="15.75" customHeight="1" x14ac:dyDescent="0.25">
      <c r="A32" s="53" t="s">
        <v>28</v>
      </c>
      <c r="B32" s="85">
        <v>0.84799999999999998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8.4000000000000005E-2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0.16500000000000001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0.66400000000000003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</v>
      </c>
      <c r="C38" s="85">
        <v>0.95</v>
      </c>
      <c r="D38" s="86">
        <v>1.94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2020-09-04T23:59:54Z</dcterms:modified>
</cp:coreProperties>
</file>