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worksheets/sheet24.xml" ContentType="application/vnd.openxmlformats-officedocument.spreadsheetml.worksheet+xml"/>
  <Override PartName="/xl/worksheets/sheet25.xml" ContentType="application/vnd.openxmlformats-officedocument.spreadsheetml.worksheet+xml"/>
  <Override PartName="/xl/worksheets/sheet26.xml" ContentType="application/vnd.openxmlformats-officedocument.spreadsheetml.worksheet+xml"/>
  <Override PartName="/xl/worksheets/sheet2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omments5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3127"/>
  <workbookPr codeName="ThisWorkbook" autoCompressPictures="0"/>
  <mc:AlternateContent xmlns:mc="http://schemas.openxmlformats.org/markup-compatibility/2006">
    <mc:Choice Requires="x15">
      <x15ac:absPath xmlns:x15ac="http://schemas.microsoft.com/office/spreadsheetml/2010/11/ac" url="C:\Users\nick.scott\Desktop\Github\Nutrition\analyses\inputs\Pes 2020 base\"/>
    </mc:Choice>
  </mc:AlternateContent>
  <xr:revisionPtr revIDLastSave="0" documentId="8_{0E7B13E3-9A93-431F-B60C-438C7F8C8C08}" xr6:coauthVersionLast="45" xr6:coauthVersionMax="45" xr10:uidLastSave="{00000000-0000-0000-0000-000000000000}"/>
  <bookViews>
    <workbookView xWindow="-17196" yWindow="-13068" windowWidth="23256" windowHeight="12576" tabRatio="961" firstSheet="6" activeTab="10" xr2:uid="{00000000-000D-0000-FFFF-FFFF00000000}"/>
  </bookViews>
  <sheets>
    <sheet name="Baseline year population inputs" sheetId="1" r:id="rId1"/>
    <sheet name="Demographic projections" sheetId="2" r:id="rId2"/>
    <sheet name="Causes of death" sheetId="4" r:id="rId3"/>
    <sheet name="Nutritional status distribution" sheetId="5" r:id="rId4"/>
    <sheet name="Breastfeeding distribution" sheetId="50" r:id="rId5"/>
    <sheet name="Time trends" sheetId="51" r:id="rId6"/>
    <sheet name="IYCF packages" sheetId="55" r:id="rId7"/>
    <sheet name="Treatment of SAM" sheetId="60" r:id="rId8"/>
    <sheet name="Programs cost and coverage" sheetId="56" r:id="rId9"/>
    <sheet name="Program dependencies" sheetId="58" r:id="rId10"/>
    <sheet name="Reference programs" sheetId="59" r:id="rId11"/>
    <sheet name="Incidence of conditions" sheetId="7" state="hidden" r:id="rId12"/>
    <sheet name="Programs impacted population" sheetId="62" r:id="rId13"/>
    <sheet name="Programs target population" sheetId="21" r:id="rId14"/>
    <sheet name="Program risk areas" sheetId="63" r:id="rId15"/>
    <sheet name="Population risk areas" sheetId="64" r:id="rId16"/>
    <sheet name="IYCF odds ratios" sheetId="65" r:id="rId17"/>
    <sheet name="Birth outcome risks" sheetId="66" r:id="rId18"/>
    <sheet name="Relative risks" sheetId="67" r:id="rId19"/>
    <sheet name="Odds ratios" sheetId="68" r:id="rId20"/>
    <sheet name="Programs birth outcomes" sheetId="69" r:id="rId21"/>
    <sheet name="Programs anemia" sheetId="70" r:id="rId22"/>
    <sheet name="Programs wasting" sheetId="71" r:id="rId23"/>
    <sheet name="Programs for children" sheetId="72" r:id="rId24"/>
    <sheet name="Programs for PW" sheetId="73" state="hidden" r:id="rId25"/>
    <sheet name="Cost curve options" sheetId="61" state="hidden" r:id="rId26"/>
    <sheet name="Programs family planning" sheetId="54" state="hidden" r:id="rId27"/>
  </sheets>
  <definedNames>
    <definedName name="_xlnm._FilterDatabase" localSheetId="17" hidden="1">'Birth outcome risks'!$A$1:$F$7</definedName>
    <definedName name="abortion" localSheetId="6">'Baseline year population inputs'!$C$38</definedName>
    <definedName name="abortion">'Baseline year population inputs'!$C$41</definedName>
    <definedName name="comm_deliv">'Treatment of SAM'!$D$3</definedName>
    <definedName name="comm_deliv_mam">'Treatment of SAM'!$D$3</definedName>
    <definedName name="comm_deliv_sam">'Treatment of SAM'!$D$2</definedName>
    <definedName name="diarrhoea_1_5mo">'Baseline year population inputs'!$C$52</definedName>
    <definedName name="diarrhoea_12_23mo">'Baseline year population inputs'!$C$54</definedName>
    <definedName name="diarrhoea_1mo">'Baseline year population inputs'!$C$51</definedName>
    <definedName name="diarrhoea_24_59mo">'Baseline year population inputs'!$C$55</definedName>
    <definedName name="diarrhoea_6_11mo">'Baseline year population inputs'!$C$53</definedName>
    <definedName name="end_year">'Baseline year population inputs'!$C$4</definedName>
    <definedName name="famplan_unmet_need">'Baseline year population inputs'!$C$13</definedName>
    <definedName name="food_insecure">'Baseline year population inputs'!$C$8</definedName>
    <definedName name="frac_children_health_facility">'Baseline year population inputs'!$C$12</definedName>
    <definedName name="frac_diarrhea_severe">'Baseline year population inputs'!$C$58</definedName>
    <definedName name="frac_maize">'Baseline year population inputs'!$C$19</definedName>
    <definedName name="frac_malaria_risk">'Baseline year population inputs'!$C$9</definedName>
    <definedName name="frac_mam_1_5months">'Nutritional status distribution'!$D$10</definedName>
    <definedName name="frac_mam_12_23months">'Nutritional status distribution'!$F$10</definedName>
    <definedName name="frac_mam_1month">'Nutritional status distribution'!$C$10</definedName>
    <definedName name="frac_mam_24_59months">'Nutritional status distribution'!$G$10</definedName>
    <definedName name="frac_mam_6_11months">'Nutritional status distribution'!$E$10</definedName>
    <definedName name="frac_MAMtoSAM">'Baseline year population inputs'!#REF!</definedName>
    <definedName name="frac_other_staples">'Baseline year population inputs'!$C$20</definedName>
    <definedName name="frac_PW_health_facility">'Baseline year population inputs'!$C$11</definedName>
    <definedName name="frac_rice">'Baseline year population inputs'!$C$17</definedName>
    <definedName name="frac_sam_1_5months">'Nutritional status distribution'!$D$11</definedName>
    <definedName name="frac_sam_12_23months">'Nutritional status distribution'!$F$11</definedName>
    <definedName name="frac_sam_1month">'Nutritional status distribution'!$C$11</definedName>
    <definedName name="frac_sam_24_59months">'Nutritional status distribution'!$G$11</definedName>
    <definedName name="frac_sam_6_11months">'Nutritional status distribution'!$E$11</definedName>
    <definedName name="frac_SAMtoMAM">'Baseline year population inputs'!#REF!</definedName>
    <definedName name="frac_subsistence_farming">'Baseline year population inputs'!$C$16</definedName>
    <definedName name="frac_wheat">'Baseline year population inputs'!$C$18</definedName>
    <definedName name="infant_mortality">'Baseline year population inputs'!$C$38</definedName>
    <definedName name="iron_deficiency_anaemia">'Baseline year population inputs'!$C$59</definedName>
    <definedName name="manage_mam">'Treatment of SAM'!$D$2</definedName>
    <definedName name="maternal_mortality">'Baseline year population inputs'!$C$40</definedName>
    <definedName name="neonatal_mortality">'Baseline year population inputs'!$C$37</definedName>
    <definedName name="Percentage_of_pregnant_women_attending_health_facility">'Baseline year population inputs'!$C$11</definedName>
    <definedName name="preterm_AGA">'Baseline year population inputs'!$C$46</definedName>
    <definedName name="preterm_SGA">'Baseline year population inputs'!$C$45</definedName>
    <definedName name="school_attendance">'Baseline year population inputs'!$C$10</definedName>
    <definedName name="start_year">'Baseline year population inputs'!$C$3</definedName>
    <definedName name="stillbirth" localSheetId="6">'Baseline year population inputs'!$C$39</definedName>
    <definedName name="stillbirth">'Baseline year population inputs'!$C$42</definedName>
    <definedName name="term_AGA">'Baseline year population inputs'!$C$48</definedName>
    <definedName name="term_SGA">'Baseline year population inputs'!$C$47</definedName>
    <definedName name="U5_mortality">'Baseline year population inputs'!$C$39</definedName>
  </definedNames>
  <calcPr calcId="181029"/>
</workbook>
</file>

<file path=xl/calcChain.xml><?xml version="1.0" encoding="utf-8"?>
<calcChain xmlns="http://schemas.openxmlformats.org/spreadsheetml/2006/main">
  <c r="C19" i="56" l="1"/>
  <c r="G7" i="21" l="1"/>
  <c r="F7" i="21"/>
  <c r="E7" i="21"/>
  <c r="D7" i="21"/>
  <c r="C7" i="21"/>
  <c r="G12" i="21" l="1"/>
  <c r="F12" i="21"/>
  <c r="E12" i="21"/>
  <c r="D12" i="21"/>
  <c r="C12" i="21"/>
  <c r="C14" i="51" l="1"/>
  <c r="C11" i="51"/>
  <c r="C10" i="51"/>
  <c r="C8" i="51"/>
  <c r="C7" i="51"/>
  <c r="C6" i="51"/>
  <c r="G10" i="21" l="1"/>
  <c r="G9" i="21"/>
  <c r="F10" i="21"/>
  <c r="F9" i="21"/>
  <c r="E10" i="21"/>
  <c r="E9" i="21"/>
  <c r="D10" i="21"/>
  <c r="D9" i="21"/>
  <c r="D5" i="65" l="1"/>
  <c r="F23" i="4" l="1"/>
  <c r="C35" i="4" l="1"/>
  <c r="E23" i="4"/>
  <c r="D23" i="4"/>
  <c r="C23" i="4"/>
  <c r="C11" i="4"/>
  <c r="A1" i="4"/>
  <c r="M24" i="21" l="1"/>
  <c r="N24" i="21"/>
  <c r="O24" i="21"/>
  <c r="L24" i="21"/>
  <c r="C33" i="1" l="1"/>
  <c r="B1" i="56" l="1"/>
  <c r="A1" i="50" l="1"/>
  <c r="A1" i="5"/>
  <c r="A2" i="2" l="1"/>
  <c r="A34" i="2" l="1"/>
  <c r="A26" i="2"/>
  <c r="A18" i="2"/>
  <c r="A16" i="2"/>
  <c r="A38" i="2"/>
  <c r="A30" i="2"/>
  <c r="A22" i="2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37" i="2"/>
  <c r="A33" i="2"/>
  <c r="A29" i="2"/>
  <c r="A25" i="2"/>
  <c r="A21" i="2"/>
  <c r="A17" i="2"/>
  <c r="A40" i="2"/>
  <c r="A36" i="2"/>
  <c r="A32" i="2"/>
  <c r="A28" i="2"/>
  <c r="A24" i="2"/>
  <c r="A20" i="2"/>
  <c r="A39" i="2"/>
  <c r="A35" i="2"/>
  <c r="A31" i="2"/>
  <c r="A27" i="2"/>
  <c r="A23" i="2"/>
  <c r="A19" i="2"/>
  <c r="G16" i="2"/>
  <c r="H16" i="2"/>
  <c r="G17" i="2"/>
  <c r="H17" i="2"/>
  <c r="G18" i="2"/>
  <c r="H18" i="2"/>
  <c r="G19" i="2"/>
  <c r="H19" i="2"/>
  <c r="G20" i="2"/>
  <c r="H20" i="2"/>
  <c r="G21" i="2"/>
  <c r="H21" i="2"/>
  <c r="G22" i="2"/>
  <c r="H22" i="2"/>
  <c r="G23" i="2"/>
  <c r="H23" i="2"/>
  <c r="G24" i="2"/>
  <c r="H24" i="2"/>
  <c r="G25" i="2"/>
  <c r="H25" i="2"/>
  <c r="I25" i="2" s="1"/>
  <c r="G26" i="2"/>
  <c r="H26" i="2"/>
  <c r="G27" i="2"/>
  <c r="H27" i="2"/>
  <c r="G28" i="2"/>
  <c r="H28" i="2"/>
  <c r="G29" i="2"/>
  <c r="H29" i="2"/>
  <c r="G30" i="2"/>
  <c r="H30" i="2"/>
  <c r="G31" i="2"/>
  <c r="H31" i="2"/>
  <c r="G32" i="2"/>
  <c r="H32" i="2"/>
  <c r="G33" i="2"/>
  <c r="H33" i="2"/>
  <c r="I33" i="2" s="1"/>
  <c r="G34" i="2"/>
  <c r="H34" i="2"/>
  <c r="G35" i="2"/>
  <c r="H35" i="2"/>
  <c r="G36" i="2"/>
  <c r="H36" i="2"/>
  <c r="G37" i="2"/>
  <c r="H37" i="2"/>
  <c r="G38" i="2"/>
  <c r="H38" i="2"/>
  <c r="G39" i="2"/>
  <c r="H39" i="2"/>
  <c r="G40" i="2"/>
  <c r="H40" i="2"/>
  <c r="I23" i="2" l="1"/>
  <c r="I31" i="2"/>
  <c r="I17" i="2"/>
  <c r="I24" i="2"/>
  <c r="I32" i="2"/>
  <c r="I39" i="2"/>
  <c r="I37" i="2"/>
  <c r="I35" i="2"/>
  <c r="I40" i="2"/>
  <c r="I20" i="2"/>
  <c r="I29" i="2"/>
  <c r="I27" i="2"/>
  <c r="I16" i="2"/>
  <c r="I21" i="2"/>
  <c r="I19" i="2"/>
  <c r="I38" i="2"/>
  <c r="I22" i="2"/>
  <c r="I30" i="2"/>
  <c r="I36" i="2"/>
  <c r="I28" i="2"/>
  <c r="I34" i="2"/>
  <c r="I26" i="2"/>
  <c r="I18" i="2"/>
  <c r="I18" i="21"/>
  <c r="J18" i="21"/>
  <c r="K18" i="21"/>
  <c r="H18" i="21"/>
  <c r="K17" i="21"/>
  <c r="J17" i="21"/>
  <c r="I17" i="21"/>
  <c r="H17" i="21"/>
  <c r="I22" i="21" l="1"/>
  <c r="J22" i="21"/>
  <c r="K22" i="21"/>
  <c r="H22" i="21"/>
  <c r="F6" i="21"/>
  <c r="G6" i="21"/>
  <c r="E6" i="21"/>
  <c r="F5" i="21"/>
  <c r="E5" i="21"/>
  <c r="N27" i="21"/>
  <c r="O27" i="21"/>
  <c r="M27" i="21"/>
  <c r="N26" i="21"/>
  <c r="O26" i="21"/>
  <c r="M26" i="21"/>
  <c r="N25" i="21"/>
  <c r="O25" i="21"/>
  <c r="M25" i="21"/>
  <c r="L28" i="21"/>
  <c r="L27" i="21"/>
  <c r="L25" i="21"/>
  <c r="L26" i="21"/>
  <c r="E2" i="55" l="1"/>
  <c r="E3" i="55"/>
  <c r="E4" i="55"/>
  <c r="E5" i="55"/>
  <c r="E6" i="55"/>
  <c r="E16" i="55"/>
  <c r="E17" i="55"/>
  <c r="E18" i="55"/>
  <c r="E19" i="55"/>
  <c r="E20" i="55"/>
  <c r="F2" i="7" l="1"/>
  <c r="E2" i="7"/>
  <c r="D2" i="7"/>
  <c r="C2" i="7"/>
  <c r="B2" i="7"/>
  <c r="F4" i="7" l="1"/>
  <c r="E4" i="7"/>
  <c r="D4" i="7"/>
  <c r="C4" i="7"/>
  <c r="B4" i="7"/>
  <c r="F3" i="7"/>
  <c r="E3" i="7"/>
  <c r="D3" i="7"/>
  <c r="C3" i="7"/>
  <c r="B3" i="7"/>
  <c r="E2" i="54" l="1"/>
  <c r="E3" i="54"/>
  <c r="E4" i="54"/>
  <c r="E5" i="54"/>
  <c r="E6" i="54"/>
  <c r="E7" i="54"/>
  <c r="E8" i="54"/>
  <c r="E9" i="54"/>
  <c r="E10" i="54"/>
  <c r="C34" i="21" l="1"/>
  <c r="O30" i="21" l="1"/>
  <c r="N30" i="21"/>
  <c r="M30" i="21"/>
  <c r="L30" i="21"/>
  <c r="K30" i="21"/>
  <c r="J30" i="21"/>
  <c r="I30" i="21"/>
  <c r="H30" i="21"/>
  <c r="G30" i="21"/>
  <c r="F30" i="21"/>
  <c r="E30" i="21"/>
  <c r="O32" i="21"/>
  <c r="N32" i="21"/>
  <c r="M32" i="21"/>
  <c r="L32" i="21"/>
  <c r="K32" i="21"/>
  <c r="J32" i="21"/>
  <c r="I32" i="21"/>
  <c r="H32" i="21"/>
  <c r="G32" i="21"/>
  <c r="F32" i="21"/>
  <c r="E32" i="21"/>
  <c r="O31" i="21"/>
  <c r="N31" i="21"/>
  <c r="M31" i="21"/>
  <c r="L31" i="21"/>
  <c r="K31" i="21"/>
  <c r="J31" i="21"/>
  <c r="I31" i="21"/>
  <c r="H31" i="21"/>
  <c r="G31" i="21"/>
  <c r="F31" i="21"/>
  <c r="E31" i="21"/>
  <c r="K15" i="21"/>
  <c r="J15" i="21"/>
  <c r="I15" i="21"/>
  <c r="H15" i="21"/>
  <c r="G2" i="21"/>
  <c r="F2" i="21"/>
  <c r="E2" i="21"/>
  <c r="D2" i="21"/>
  <c r="O34" i="21"/>
  <c r="N34" i="21"/>
  <c r="M34" i="21"/>
  <c r="L34" i="21"/>
  <c r="K34" i="21"/>
  <c r="J34" i="21"/>
  <c r="I34" i="21"/>
  <c r="H34" i="21"/>
  <c r="G34" i="21"/>
  <c r="F34" i="21"/>
  <c r="E34" i="21"/>
  <c r="D34" i="21"/>
  <c r="K19" i="21"/>
  <c r="J19" i="21"/>
  <c r="I19" i="21"/>
  <c r="H19" i="21"/>
  <c r="F8" i="21"/>
  <c r="E8" i="21"/>
  <c r="O15" i="5"/>
  <c r="N15" i="5"/>
  <c r="M15" i="5"/>
  <c r="L15" i="5"/>
  <c r="K15" i="5"/>
  <c r="J15" i="5"/>
  <c r="I15" i="5"/>
  <c r="H15" i="5"/>
  <c r="G15" i="5"/>
  <c r="F15" i="5"/>
  <c r="E15" i="5"/>
  <c r="D15" i="5"/>
  <c r="C15" i="5"/>
  <c r="G5" i="50"/>
  <c r="F5" i="50"/>
  <c r="E5" i="50"/>
  <c r="D5" i="50"/>
  <c r="C5" i="50"/>
  <c r="C48" i="1"/>
  <c r="H3" i="2"/>
  <c r="H4" i="2"/>
  <c r="H5" i="2"/>
  <c r="H6" i="2"/>
  <c r="H7" i="2"/>
  <c r="H8" i="2"/>
  <c r="H9" i="2"/>
  <c r="H10" i="2"/>
  <c r="H11" i="2"/>
  <c r="H12" i="2"/>
  <c r="H13" i="2"/>
  <c r="H14" i="2"/>
  <c r="H15" i="2"/>
  <c r="H2" i="2"/>
  <c r="C20" i="1"/>
  <c r="G3" i="2" l="1"/>
  <c r="I3" i="2" s="1"/>
  <c r="G4" i="2"/>
  <c r="I4" i="2" s="1"/>
  <c r="G5" i="2"/>
  <c r="G6" i="2"/>
  <c r="I6" i="2" s="1"/>
  <c r="G7" i="2"/>
  <c r="I7" i="2" s="1"/>
  <c r="G8" i="2"/>
  <c r="I8" i="2" s="1"/>
  <c r="G9" i="2"/>
  <c r="I9" i="2" s="1"/>
  <c r="G10" i="2"/>
  <c r="I10" i="2" s="1"/>
  <c r="G11" i="2"/>
  <c r="I11" i="2" s="1"/>
  <c r="G12" i="2"/>
  <c r="I12" i="2" s="1"/>
  <c r="G13" i="2"/>
  <c r="G14" i="2"/>
  <c r="I14" i="2" s="1"/>
  <c r="G15" i="2"/>
  <c r="G2" i="2"/>
  <c r="I5" i="2"/>
  <c r="I13" i="2" l="1"/>
  <c r="I15" i="2"/>
  <c r="I2" i="2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D28" authorId="0" shapeId="0" xr:uid="{00000000-0006-0000-08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  <comment ref="D30" authorId="0" shapeId="0" xr:uid="{00000000-0006-0000-08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(SAM prevalence) * 2.6
See user guide for further information</t>
        </r>
      </text>
    </comment>
    <comment ref="D31" authorId="0" shapeId="0" xr:uid="{00000000-0006-0000-0800-000003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 episode) * (MAM prevalence) * 2.6
See user guide for further information</t>
        </r>
      </text>
    </comment>
    <comment ref="D38" authorId="0" shapeId="0" xr:uid="{00000000-0006-0000-0800-000004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 cost per child per year can be estimated as 
= (cost per treatment) * (annual diarrhoea incidence)
Diarrhoea incidence is the average in children under 5.  See user guide for further information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B1" authorId="0" shapeId="0" xr:uid="{00000000-0006-0000-0900-000001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intervention cannot exceed 1-coverage of another</t>
        </r>
      </text>
    </comment>
    <comment ref="C1" authorId="0" shapeId="0" xr:uid="{00000000-0006-0000-0900-000002000000}">
      <text>
        <r>
          <rPr>
            <b/>
            <sz val="10"/>
            <color indexed="81"/>
            <rFont val="Calibri"/>
            <family val="2"/>
          </rPr>
          <t>Sam:</t>
        </r>
        <r>
          <rPr>
            <sz val="10"/>
            <color indexed="81"/>
            <rFont val="Calibri"/>
            <family val="2"/>
          </rPr>
          <t xml:space="preserve">
When one program cannot exceed coverage of another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A36" authorId="0" shapeId="0" xr:uid="{00000000-0006-0000-10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These are not used in the current model version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Nick Scott</author>
  </authors>
  <commentList>
    <comment ref="B6" authorId="0" shapeId="0" xr:uid="{00000000-0006-0000-1300-000001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This assumes PPCF is delivered with education to the fraction below the poverty line</t>
        </r>
      </text>
    </comment>
    <comment ref="B7" authorId="0" shapeId="0" xr:uid="{00000000-0006-0000-1300-000002000000}">
      <text>
        <r>
          <rPr>
            <b/>
            <sz val="9"/>
            <color indexed="81"/>
            <rFont val="Tahoma"/>
            <family val="2"/>
          </rPr>
          <t>Nick Scott:</t>
        </r>
        <r>
          <rPr>
            <sz val="9"/>
            <color indexed="81"/>
            <rFont val="Tahoma"/>
            <family val="2"/>
          </rPr>
          <t xml:space="preserve">
Nick Scott:
This assumes PPCF is delivered with education to the fraction below the poverty line</t>
        </r>
      </text>
    </comment>
  </commentList>
</comments>
</file>

<file path=xl/comments5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Sam</author>
  </authors>
  <commentList>
    <comment ref="A1" authorId="0" shapeId="0" xr:uid="{00000000-0006-0000-1A00-000001000000}">
      <text>
        <r>
          <rPr>
            <b/>
            <sz val="10"/>
            <color rgb="FF000000"/>
            <rFont val="Tahoma"/>
            <family val="2"/>
          </rPr>
          <t>Sam:</t>
        </r>
        <r>
          <rPr>
            <sz val="10"/>
            <color rgb="FF000000"/>
            <rFont val="Tahoma"/>
            <family val="2"/>
          </rPr>
          <t xml:space="preserve">
</t>
        </r>
        <r>
          <rPr>
            <sz val="10"/>
            <color rgb="FF000000"/>
            <rFont val="Tahoma"/>
            <family val="2"/>
          </rPr>
          <t>Don't really want this here, but the proportional cost is linked -- can think of better place?</t>
        </r>
      </text>
    </comment>
  </commentList>
</comments>
</file>

<file path=xl/sharedStrings.xml><?xml version="1.0" encoding="utf-8"?>
<sst xmlns="http://schemas.openxmlformats.org/spreadsheetml/2006/main" count="1115" uniqueCount="272">
  <si>
    <t>year</t>
  </si>
  <si>
    <t>&lt;1 month</t>
  </si>
  <si>
    <t>1-5 months</t>
  </si>
  <si>
    <t>6-11 months</t>
  </si>
  <si>
    <t>12-23 months</t>
  </si>
  <si>
    <t>24-59 months</t>
  </si>
  <si>
    <t>Status</t>
  </si>
  <si>
    <t>Neonatal sepsis</t>
  </si>
  <si>
    <t>Neonatal pneumonia</t>
  </si>
  <si>
    <t>Pre-term SGA</t>
  </si>
  <si>
    <t>Neonatal asphyxia</t>
  </si>
  <si>
    <t>Pre-term AGA</t>
  </si>
  <si>
    <t>Term SGA</t>
  </si>
  <si>
    <t>Neonatal prematurity</t>
  </si>
  <si>
    <t>Neonatal tetanus</t>
  </si>
  <si>
    <t>Neonatal other</t>
  </si>
  <si>
    <t>Pneumonia</t>
  </si>
  <si>
    <t>Meningitis</t>
  </si>
  <si>
    <t>Measles</t>
  </si>
  <si>
    <t>Malaria</t>
  </si>
  <si>
    <t>Pertussis</t>
  </si>
  <si>
    <t>AIDS</t>
  </si>
  <si>
    <t>Injury</t>
  </si>
  <si>
    <t>Other</t>
  </si>
  <si>
    <t>Breastfeeding</t>
  </si>
  <si>
    <t>Condition</t>
  </si>
  <si>
    <t>Term AGA</t>
  </si>
  <si>
    <t>Neonatal congenital anomalies</t>
  </si>
  <si>
    <t>Vitamin A supplementation</t>
  </si>
  <si>
    <t>Balanced energy-protein supplementation</t>
  </si>
  <si>
    <t>Food</t>
  </si>
  <si>
    <t>Children</t>
  </si>
  <si>
    <t>Pregnant women</t>
  </si>
  <si>
    <t>Broad population group</t>
  </si>
  <si>
    <t>Long-lasting insecticide-treated bednets</t>
  </si>
  <si>
    <t>General population</t>
  </si>
  <si>
    <t>non-pregnant WRA</t>
  </si>
  <si>
    <t>Non-pregnant WRA</t>
  </si>
  <si>
    <t>Antepartum haemorrhage</t>
  </si>
  <si>
    <t>Intrapartum haemorrhage</t>
  </si>
  <si>
    <t>Postpartum haemorrhage</t>
  </si>
  <si>
    <t>Hypertensive disorders</t>
  </si>
  <si>
    <t>Sepsis</t>
  </si>
  <si>
    <t>Abortion</t>
  </si>
  <si>
    <t>Embolism</t>
  </si>
  <si>
    <t>Other direct causes</t>
  </si>
  <si>
    <t>Indirect causes</t>
  </si>
  <si>
    <t>Iron and iodine fortification of salt</t>
  </si>
  <si>
    <t>Population data</t>
  </si>
  <si>
    <t>WRA: 15-19 years</t>
  </si>
  <si>
    <t>WRA: 20-29 years</t>
  </si>
  <si>
    <t>WRA: 30-39 years</t>
  </si>
  <si>
    <t>WRA: 40-49 years</t>
  </si>
  <si>
    <t>PW: 15-19 years</t>
  </si>
  <si>
    <t>PW: 20-29 years</t>
  </si>
  <si>
    <t>PW: 30-39 years</t>
  </si>
  <si>
    <t>PW: 40-49 years</t>
  </si>
  <si>
    <t>IPTp</t>
  </si>
  <si>
    <t>Public provision of complementary foods</t>
  </si>
  <si>
    <t>Multiple micronutrient supplementation</t>
  </si>
  <si>
    <t>Zinc supplementation</t>
  </si>
  <si>
    <t>Cash transfers</t>
  </si>
  <si>
    <t>IFA fortification of wheat flour</t>
  </si>
  <si>
    <t>IFA fortification of maize</t>
  </si>
  <si>
    <t>IFA fortification of rice</t>
  </si>
  <si>
    <t>MAM</t>
  </si>
  <si>
    <t>SAM</t>
  </si>
  <si>
    <t>Treatment of SAM</t>
  </si>
  <si>
    <t>Prevalence of iron deficiency anaemia</t>
  </si>
  <si>
    <t>Program</t>
  </si>
  <si>
    <t>Anaemia</t>
  </si>
  <si>
    <t>Diarrhoea</t>
  </si>
  <si>
    <t>Diarrhoea incidence</t>
  </si>
  <si>
    <t>Neonatal diarrhoea</t>
  </si>
  <si>
    <t>Mortality</t>
  </si>
  <si>
    <t>First birth</t>
  </si>
  <si>
    <t>less than 18 months</t>
  </si>
  <si>
    <t>18-23 months</t>
  </si>
  <si>
    <t>24 months or greater</t>
  </si>
  <si>
    <t>WASH: Improved water source</t>
  </si>
  <si>
    <t>WASH: Piped water</t>
  </si>
  <si>
    <t>WASH: Improved sanitation</t>
  </si>
  <si>
    <t>WASH: Hygenic disposal</t>
  </si>
  <si>
    <t>WASH: Handwashing</t>
  </si>
  <si>
    <t>Oral rehydration salts</t>
  </si>
  <si>
    <t>Zinc for treatment + ORS</t>
  </si>
  <si>
    <t>Calcium supplementation</t>
  </si>
  <si>
    <t>Mg for pre-eclampsia</t>
  </si>
  <si>
    <t>Mg for eclampsia</t>
  </si>
  <si>
    <t>Fraction of pregnancies ending in spontaneous abortion</t>
  </si>
  <si>
    <t>Under 5 mortality (per 1,000 live births)</t>
  </si>
  <si>
    <t>Infant mortality (per 1,000 live births)</t>
  </si>
  <si>
    <t>Neonatal mortality (per 1,000 live births)</t>
  </si>
  <si>
    <t>Stillbirths (per 1,000 total births)</t>
  </si>
  <si>
    <t>Fraction of subsistence farming</t>
  </si>
  <si>
    <t>Fraction eating rice as main staple food</t>
  </si>
  <si>
    <t>Fraction eating wheat as main staple food</t>
  </si>
  <si>
    <t>Fraction eating maize as main staple food</t>
  </si>
  <si>
    <t>Fraction on other staples as main staple food</t>
  </si>
  <si>
    <t>Age distribution of pregnant women</t>
  </si>
  <si>
    <t>Baseline year data</t>
  </si>
  <si>
    <t>Percentage of pregnant women 15-19 years</t>
  </si>
  <si>
    <t>Percentage of pregnant women 20-29 years</t>
  </si>
  <si>
    <t>Percentage of pregnant women 30-39 years</t>
  </si>
  <si>
    <t>Percentage of pregnant women 40-49 years</t>
  </si>
  <si>
    <t>School attendance (percentage of 15-19 year women)</t>
  </si>
  <si>
    <t>Percentage of population food insecure (default poor)</t>
  </si>
  <si>
    <t>Percentage of population at risk of malaria</t>
  </si>
  <si>
    <t>Percentage of pregnant women attending health facility</t>
  </si>
  <si>
    <t>Percentage of children attending health facility</t>
  </si>
  <si>
    <t>Unmet need for family planning</t>
  </si>
  <si>
    <t>Percentage of diarrhea that is severe</t>
  </si>
  <si>
    <t>Number of births</t>
  </si>
  <si>
    <t>Total WRA</t>
  </si>
  <si>
    <t>Wasting (weight-for-height)</t>
  </si>
  <si>
    <t>Stunting (height-for-age)</t>
  </si>
  <si>
    <t>Moderate (HAZ-score between -3 and -2)</t>
  </si>
  <si>
    <t>Normal (HAZ-score &gt; -1)</t>
  </si>
  <si>
    <t>Mild (HAZ-score between -2 and -1)</t>
  </si>
  <si>
    <t>High (HAZ-score between &lt; -3)</t>
  </si>
  <si>
    <t>Normal  (WHZ-score &gt; -1)</t>
  </si>
  <si>
    <t>Mild  (WHZ-score between -2 and -1)</t>
  </si>
  <si>
    <t>MAM   (WHZ-score between -3 and -2)</t>
  </si>
  <si>
    <t>SAM   (WHZ-score &lt; -3)</t>
  </si>
  <si>
    <t>Average episodes per year: &lt;1 month</t>
  </si>
  <si>
    <t>Average episodes per year: 1-5 months</t>
  </si>
  <si>
    <t>Average episodes per year: 6-11 months</t>
  </si>
  <si>
    <t>Average episodes per year: 12-23 months</t>
  </si>
  <si>
    <t>Average episodes per year: 24-59 months</t>
  </si>
  <si>
    <t>Total (must be 100%)</t>
  </si>
  <si>
    <t>Estimated pregnant women</t>
  </si>
  <si>
    <t>Prevalence of anaemia</t>
  </si>
  <si>
    <t>Percentage of anaemia that is iron deficient</t>
  </si>
  <si>
    <t>Birth outcome distribution</t>
  </si>
  <si>
    <t>Other risks</t>
  </si>
  <si>
    <t>Baseline year mortality and risk factors</t>
  </si>
  <si>
    <t>Lipid-based nutrition supplements</t>
  </si>
  <si>
    <t>Micronutrient powders</t>
  </si>
  <si>
    <t>Risk</t>
  </si>
  <si>
    <t>Stunting prevalence (%)</t>
  </si>
  <si>
    <t>Wasting prevalence (%)</t>
  </si>
  <si>
    <t>Anaemia prevalence (%)</t>
  </si>
  <si>
    <t>Prevalence of age-appropriate breastfeeding</t>
  </si>
  <si>
    <t>Children 0-59 months</t>
  </si>
  <si>
    <t>Women of reproductive age</t>
  </si>
  <si>
    <t>Population</t>
  </si>
  <si>
    <t>Children 6-23 months</t>
  </si>
  <si>
    <t>Children 0-5 months</t>
  </si>
  <si>
    <t>Under five (deaths per 1,000 births)</t>
  </si>
  <si>
    <t>Delayed cord clamping</t>
  </si>
  <si>
    <t>IUD</t>
  </si>
  <si>
    <t>Fertility awareness</t>
  </si>
  <si>
    <t>Withdrawal</t>
  </si>
  <si>
    <t>Pill</t>
  </si>
  <si>
    <t>Implant</t>
  </si>
  <si>
    <t>Injectable</t>
  </si>
  <si>
    <t>Female sterilization</t>
  </si>
  <si>
    <t>Male sterilization</t>
  </si>
  <si>
    <t>Condom</t>
  </si>
  <si>
    <t>Proportional Cost</t>
  </si>
  <si>
    <t>Cost</t>
  </si>
  <si>
    <t>Distribution</t>
  </si>
  <si>
    <t>Effectiveness</t>
  </si>
  <si>
    <t>Method</t>
  </si>
  <si>
    <t>Field</t>
  </si>
  <si>
    <t>Data</t>
  </si>
  <si>
    <t>Exclusive</t>
  </si>
  <si>
    <t>Predominant</t>
  </si>
  <si>
    <t>Partial</t>
  </si>
  <si>
    <t>None</t>
  </si>
  <si>
    <t>Maternal (deaths per 1,000 births)</t>
  </si>
  <si>
    <t>Maternal mortality (per 1,000 live births)</t>
  </si>
  <si>
    <t>All</t>
  </si>
  <si>
    <t>IYCF 3</t>
  </si>
  <si>
    <t>IYCF 2</t>
  </si>
  <si>
    <t>IYCF 1</t>
  </si>
  <si>
    <t>Mass media</t>
  </si>
  <si>
    <t>Community</t>
  </si>
  <si>
    <t>Health facility</t>
  </si>
  <si>
    <t>Target population</t>
  </si>
  <si>
    <t>IYCF package</t>
  </si>
  <si>
    <t>Threshold dependency</t>
  </si>
  <si>
    <t>Exclusion dependency</t>
  </si>
  <si>
    <t>Default</t>
  </si>
  <si>
    <t>Extension</t>
  </si>
  <si>
    <t>Management of MAM</t>
  </si>
  <si>
    <t>Community-based</t>
  </si>
  <si>
    <t>Delivery mode</t>
  </si>
  <si>
    <t>Add extension</t>
  </si>
  <si>
    <t>IFAS for pregnant women (community)</t>
  </si>
  <si>
    <t>IFAS (community)</t>
  </si>
  <si>
    <t>IFAS (retailer)</t>
  </si>
  <si>
    <t>IFAS (school)</t>
  </si>
  <si>
    <t>Projection years</t>
  </si>
  <si>
    <t>End year</t>
  </si>
  <si>
    <t>Baseline year (projection start year)</t>
  </si>
  <si>
    <t>Kangaroo mother care</t>
  </si>
  <si>
    <t>Family planning</t>
  </si>
  <si>
    <t>Saturation coverage of target population</t>
  </si>
  <si>
    <t>Birth spacing</t>
  </si>
  <si>
    <t>Cost-coverage relationship</t>
  </si>
  <si>
    <t>Linear (constant marginal cost) [default]</t>
  </si>
  <si>
    <t>Curved with increasing marginal cost</t>
  </si>
  <si>
    <t>Curved with decreasing marginal cost</t>
  </si>
  <si>
    <t>S-shaped (decreasing then increasing marginal cost)</t>
  </si>
  <si>
    <t>Unit cost (US$ per person per year)</t>
  </si>
  <si>
    <t>IFAS for pregnant women (health facility)</t>
  </si>
  <si>
    <t>IFAS (health facility)</t>
  </si>
  <si>
    <t>Children under 5 population</t>
  </si>
  <si>
    <t>Neonatal</t>
  </si>
  <si>
    <t>Causes</t>
  </si>
  <si>
    <t>Stunting</t>
  </si>
  <si>
    <t>Wasting prevention</t>
  </si>
  <si>
    <t>Wasting treatment</t>
  </si>
  <si>
    <t>Birth outcomes</t>
  </si>
  <si>
    <t>Birth number</t>
  </si>
  <si>
    <t>x</t>
  </si>
  <si>
    <t>Age group</t>
  </si>
  <si>
    <t>Behaviour</t>
  </si>
  <si>
    <t>Odds ratio for correct breastfeeding</t>
  </si>
  <si>
    <t>Odds ratio for stunting</t>
  </si>
  <si>
    <t>Odds ratio for correct complementary feeding</t>
  </si>
  <si>
    <t>Maternal risk factors leading to birth outcomes</t>
  </si>
  <si>
    <t>Relative risk by birth spacing</t>
  </si>
  <si>
    <t>Odds ratios for women with maternal anaemia</t>
  </si>
  <si>
    <t>Risks for children who experience birth outcomes</t>
  </si>
  <si>
    <t>Odds ratios for conditions</t>
  </si>
  <si>
    <t>Stunting (HAZ-score &lt; -2)</t>
  </si>
  <si>
    <t>MAM (WHZ-score between -3 and -2)</t>
  </si>
  <si>
    <t>SAM (WHZ-score &lt; -3)</t>
  </si>
  <si>
    <t>Relative risks of neonatal causes of death</t>
  </si>
  <si>
    <t>Relative risk of causes of death by height-for-age (stunting) distribution</t>
  </si>
  <si>
    <t>Cause of death</t>
  </si>
  <si>
    <t>HAZ status</t>
  </si>
  <si>
    <t>Normal</t>
  </si>
  <si>
    <t>Mild</t>
  </si>
  <si>
    <t>Moderate</t>
  </si>
  <si>
    <t>High</t>
  </si>
  <si>
    <t>Relative risk of causes of death by weight-for-height (wasting) distribution</t>
  </si>
  <si>
    <t>Wasting</t>
  </si>
  <si>
    <t>WHZ status</t>
  </si>
  <si>
    <t>Relative risk of causes of death by anaemia status</t>
  </si>
  <si>
    <t>Anaemia status</t>
  </si>
  <si>
    <t>Not anaemic</t>
  </si>
  <si>
    <t>Anaemic</t>
  </si>
  <si>
    <t>Relative risk of causes of death by breastfeeding status</t>
  </si>
  <si>
    <t>Breastfeeding status</t>
  </si>
  <si>
    <t>Relative risks of experiencing diarrhoea by breastfeeding status</t>
  </si>
  <si>
    <t>Odds ratios for stunting</t>
  </si>
  <si>
    <t>Given previous stunting (HAZ &lt; -2 in previous age band)</t>
  </si>
  <si>
    <t>N/A</t>
  </si>
  <si>
    <t>Diarrhoea (per additional episode)</t>
  </si>
  <si>
    <t>By program</t>
  </si>
  <si>
    <t>Odds ratios for correct breastfeeding by program</t>
  </si>
  <si>
    <t>Other odds ratios</t>
  </si>
  <si>
    <t>For SAM per additional episode of diarrhoea</t>
  </si>
  <si>
    <t>For MAM per additional episode of diarrhoea</t>
  </si>
  <si>
    <t>For anaemia per additional episode of severe diarrhoea</t>
  </si>
  <si>
    <t>Odds ratios for optimal birth spacing by program</t>
  </si>
  <si>
    <t>effectiveness</t>
  </si>
  <si>
    <t>affected fraction</t>
  </si>
  <si>
    <t>Relative risks of anaemia when receiving intervention</t>
  </si>
  <si>
    <t>Odds ratios of being anaemic when covered by intervention</t>
  </si>
  <si>
    <t>Odds ratio of SAM when covered by program</t>
  </si>
  <si>
    <t>Odds ratio of MAM when covered by program</t>
  </si>
  <si>
    <t>Targetted condition</t>
  </si>
  <si>
    <t>Outcome</t>
  </si>
  <si>
    <t>Affected fraction</t>
  </si>
  <si>
    <t>Effectiveness mortality</t>
  </si>
  <si>
    <t>Effectiveness incidence</t>
  </si>
  <si>
    <t>Prevalence of pre-eclampsia</t>
  </si>
  <si>
    <t>Prevalence of eclampsia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</si>
</sst>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164" formatCode="_(* #,##0.00_);_(* \(#,##0.00\);_(* &quot;-&quot;??_);_(@_)"/>
    <numFmt numFmtId="165" formatCode="_(* #,##0_);_(* \(#,##0\);_(* &quot;-&quot;??_);_(@_)"/>
    <numFmt numFmtId="166" formatCode="0.000"/>
    <numFmt numFmtId="167" formatCode="0.0%"/>
  </numFmts>
  <fonts count="25" x14ac:knownFonts="1">
    <font>
      <sz val="10"/>
      <color rgb="FF000000"/>
      <name val="Arial"/>
    </font>
    <font>
      <sz val="12"/>
      <color theme="1"/>
      <name val="Calibri"/>
      <family val="2"/>
      <scheme val="minor"/>
    </font>
    <font>
      <b/>
      <sz val="10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u/>
      <sz val="10"/>
      <color theme="11"/>
      <name val="Arial"/>
      <family val="2"/>
    </font>
    <font>
      <sz val="8"/>
      <name val="Arial"/>
      <family val="2"/>
    </font>
    <font>
      <b/>
      <sz val="10"/>
      <color rgb="FF000000"/>
      <name val="Arial"/>
      <family val="2"/>
    </font>
    <font>
      <sz val="10"/>
      <color theme="0" tint="-0.499984740745262"/>
      <name val="Arial"/>
      <family val="2"/>
    </font>
    <font>
      <sz val="10"/>
      <color rgb="FFFF0000"/>
      <name val="Arial"/>
      <family val="2"/>
    </font>
    <font>
      <sz val="10"/>
      <color theme="1"/>
      <name val="Arial"/>
      <family val="2"/>
    </font>
    <font>
      <i/>
      <sz val="10"/>
      <color theme="0" tint="-0.34998626667073579"/>
      <name val="Arial"/>
      <family val="2"/>
    </font>
    <font>
      <sz val="10"/>
      <color rgb="FF000000"/>
      <name val="Tahoma"/>
      <family val="2"/>
    </font>
    <font>
      <b/>
      <sz val="10"/>
      <color rgb="FF000000"/>
      <name val="Tahoma"/>
      <family val="2"/>
    </font>
    <font>
      <sz val="11"/>
      <color rgb="FF000000"/>
      <name val="Arial"/>
      <family val="2"/>
    </font>
    <font>
      <b/>
      <sz val="10"/>
      <color theme="0"/>
      <name val="Arial"/>
      <family val="2"/>
    </font>
    <font>
      <b/>
      <sz val="10"/>
      <color indexed="81"/>
      <name val="Calibri"/>
      <family val="2"/>
    </font>
    <font>
      <sz val="10"/>
      <color indexed="81"/>
      <name val="Calibri"/>
      <family val="2"/>
    </font>
    <font>
      <sz val="10"/>
      <color theme="0" tint="-4.9989318521683403E-2"/>
      <name val="Arial"/>
      <family val="2"/>
    </font>
    <font>
      <sz val="10"/>
      <color theme="0"/>
      <name val="Arial"/>
      <family val="2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12"/>
      <color theme="0" tint="-0.499984740745262"/>
      <name val="Calibri"/>
      <family val="2"/>
      <scheme val="minor"/>
    </font>
    <font>
      <sz val="10"/>
      <color theme="2" tint="-0.499984740745262"/>
      <name val="Arial"/>
      <family val="2"/>
    </font>
  </fonts>
  <fills count="6">
    <fill>
      <patternFill patternType="none"/>
    </fill>
    <fill>
      <patternFill patternType="gray125"/>
    </fill>
    <fill>
      <patternFill patternType="solid">
        <fgColor rgb="FFCC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79998168889431442"/>
        <bgColor indexed="64"/>
      </patternFill>
    </fill>
  </fills>
  <borders count="8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auto="1"/>
      </left>
      <right style="thin">
        <color auto="1"/>
      </right>
      <top/>
      <bottom/>
      <diagonal/>
    </border>
  </borders>
  <cellStyleXfs count="1450">
    <xf numFmtId="0" fontId="0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  <xf numFmtId="9" fontId="4" fillId="0" borderId="0" applyFon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4" fillId="0" borderId="0"/>
    <xf numFmtId="0" fontId="1" fillId="0" borderId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0" fontId="5" fillId="0" borderId="0" applyNumberFormat="0" applyFill="0" applyBorder="0" applyAlignment="0" applyProtection="0"/>
    <xf numFmtId="0" fontId="6" fillId="0" borderId="0" applyNumberFormat="0" applyFill="0" applyBorder="0" applyAlignment="0" applyProtection="0"/>
    <xf numFmtId="164" fontId="4" fillId="0" borderId="0" applyFont="0" applyFill="0" applyBorder="0" applyAlignment="0" applyProtection="0"/>
  </cellStyleXfs>
  <cellXfs count="147">
    <xf numFmtId="0" fontId="0" fillId="0" borderId="0" xfId="0" applyFont="1" applyAlignment="1"/>
    <xf numFmtId="0" fontId="2" fillId="0" borderId="0" xfId="0" applyFont="1" applyAlignment="1"/>
    <xf numFmtId="0" fontId="3" fillId="0" borderId="0" xfId="0" applyFont="1" applyAlignment="1">
      <alignment horizontal="center"/>
    </xf>
    <xf numFmtId="0" fontId="3" fillId="0" borderId="0" xfId="0" applyFont="1" applyAlignment="1"/>
    <xf numFmtId="0" fontId="8" fillId="0" borderId="0" xfId="0" applyFont="1" applyAlignment="1"/>
    <xf numFmtId="0" fontId="0" fillId="0" borderId="0" xfId="0" applyFont="1" applyFill="1" applyAlignment="1"/>
    <xf numFmtId="0" fontId="3" fillId="0" borderId="0" xfId="0" applyFont="1" applyFill="1" applyAlignment="1"/>
    <xf numFmtId="0" fontId="3" fillId="0" borderId="0" xfId="0" applyFont="1" applyAlignment="1">
      <alignment horizontal="right"/>
    </xf>
    <xf numFmtId="10" fontId="0" fillId="0" borderId="0" xfId="0" applyNumberFormat="1" applyFont="1" applyAlignment="1"/>
    <xf numFmtId="0" fontId="3" fillId="0" borderId="0" xfId="0" applyFont="1" applyFill="1" applyBorder="1" applyAlignment="1">
      <alignment horizontal="right"/>
    </xf>
    <xf numFmtId="0" fontId="10" fillId="0" borderId="0" xfId="0" applyFont="1" applyFill="1" applyAlignment="1">
      <alignment horizontal="center"/>
    </xf>
    <xf numFmtId="0" fontId="3" fillId="0" borderId="0" xfId="0" applyFont="1" applyFill="1" applyAlignment="1">
      <alignment horizontal="right"/>
    </xf>
    <xf numFmtId="0" fontId="4" fillId="0" borderId="0" xfId="0" applyFont="1" applyAlignment="1"/>
    <xf numFmtId="0" fontId="4" fillId="0" borderId="0" xfId="0" applyFont="1" applyFill="1" applyAlignment="1"/>
    <xf numFmtId="0" fontId="0" fillId="0" borderId="0" xfId="0" applyFont="1" applyAlignment="1">
      <alignment horizontal="right"/>
    </xf>
    <xf numFmtId="0" fontId="0" fillId="0" borderId="0" xfId="0" applyFont="1" applyAlignment="1">
      <alignment wrapText="1"/>
    </xf>
    <xf numFmtId="0" fontId="4" fillId="0" borderId="0" xfId="0" applyFont="1" applyAlignment="1">
      <alignment horizontal="right"/>
    </xf>
    <xf numFmtId="164" fontId="4" fillId="0" borderId="0" xfId="0" applyNumberFormat="1" applyFont="1" applyAlignment="1"/>
    <xf numFmtId="165" fontId="4" fillId="0" borderId="0" xfId="0" applyNumberFormat="1" applyFont="1" applyAlignment="1"/>
    <xf numFmtId="0" fontId="8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0" fontId="4" fillId="0" borderId="0" xfId="0" applyFont="1" applyAlignment="1">
      <alignment wrapText="1"/>
    </xf>
    <xf numFmtId="165" fontId="9" fillId="3" borderId="1" xfId="9" applyNumberFormat="1" applyFont="1" applyFill="1" applyBorder="1" applyAlignment="1"/>
    <xf numFmtId="0" fontId="4" fillId="0" borderId="0" xfId="0" applyFont="1" applyAlignment="1">
      <alignment horizontal="right" wrapText="1"/>
    </xf>
    <xf numFmtId="0" fontId="4" fillId="0" borderId="0" xfId="0" applyFont="1" applyAlignment="1">
      <alignment horizontal="right" vertical="center"/>
    </xf>
    <xf numFmtId="0" fontId="3" fillId="0" borderId="0" xfId="0" applyFont="1" applyAlignment="1">
      <alignment horizontal="right" wrapText="1"/>
    </xf>
    <xf numFmtId="166" fontId="9" fillId="3" borderId="1" xfId="9" applyNumberFormat="1" applyFont="1" applyFill="1" applyBorder="1" applyAlignment="1">
      <alignment horizontal="right"/>
    </xf>
    <xf numFmtId="0" fontId="2" fillId="0" borderId="0" xfId="0" applyFont="1" applyAlignment="1">
      <alignment wrapText="1"/>
    </xf>
    <xf numFmtId="167" fontId="4" fillId="2" borderId="1" xfId="0" applyNumberFormat="1" applyFont="1" applyFill="1" applyBorder="1" applyAlignment="1">
      <alignment horizontal="right"/>
    </xf>
    <xf numFmtId="167" fontId="4" fillId="0" borderId="0" xfId="0" applyNumberFormat="1" applyFont="1" applyAlignment="1"/>
    <xf numFmtId="0" fontId="3" fillId="0" borderId="0" xfId="0" applyFont="1" applyFill="1" applyBorder="1" applyAlignment="1">
      <alignment horizontal="right" vertical="center" wrapText="1"/>
    </xf>
    <xf numFmtId="0" fontId="2" fillId="0" borderId="0" xfId="0" applyFont="1" applyAlignment="1">
      <alignment horizontal="right" wrapText="1"/>
    </xf>
    <xf numFmtId="0" fontId="12" fillId="0" borderId="0" xfId="0" applyFont="1" applyAlignment="1">
      <alignment horizontal="right" vertical="center"/>
    </xf>
    <xf numFmtId="0" fontId="0" fillId="0" borderId="0" xfId="0" applyFont="1" applyFill="1" applyAlignment="1">
      <alignment horizontal="right"/>
    </xf>
    <xf numFmtId="0" fontId="4" fillId="0" borderId="0" xfId="0" applyFont="1" applyFill="1" applyBorder="1" applyAlignment="1">
      <alignment horizontal="right"/>
    </xf>
    <xf numFmtId="0" fontId="4" fillId="0" borderId="0" xfId="725" applyFont="1" applyAlignment="1"/>
    <xf numFmtId="0" fontId="4" fillId="0" borderId="0" xfId="725" applyFont="1" applyFill="1" applyAlignment="1"/>
    <xf numFmtId="0" fontId="4" fillId="0" borderId="0" xfId="725" applyNumberFormat="1" applyFont="1" applyFill="1" applyAlignment="1"/>
    <xf numFmtId="0" fontId="15" fillId="0" borderId="0" xfId="725" applyNumberFormat="1" applyFont="1" applyAlignment="1"/>
    <xf numFmtId="0" fontId="15" fillId="0" borderId="0" xfId="725" applyFont="1" applyAlignment="1"/>
    <xf numFmtId="0" fontId="8" fillId="0" borderId="0" xfId="725" applyFont="1" applyAlignment="1"/>
    <xf numFmtId="0" fontId="16" fillId="0" borderId="0" xfId="0" applyFont="1" applyFill="1" applyAlignment="1">
      <alignment horizontal="right"/>
    </xf>
    <xf numFmtId="0" fontId="4" fillId="0" borderId="0" xfId="0" applyFont="1" applyFill="1" applyAlignment="1">
      <alignment horizontal="right"/>
    </xf>
    <xf numFmtId="0" fontId="3" fillId="0" borderId="0" xfId="725" applyFont="1" applyAlignment="1"/>
    <xf numFmtId="0" fontId="4" fillId="3" borderId="2" xfId="725" applyFont="1" applyFill="1" applyBorder="1" applyAlignment="1"/>
    <xf numFmtId="0" fontId="4" fillId="3" borderId="3" xfId="725" applyFont="1" applyFill="1" applyBorder="1" applyAlignment="1"/>
    <xf numFmtId="0" fontId="4" fillId="0" borderId="2" xfId="725" applyFont="1" applyBorder="1" applyAlignment="1"/>
    <xf numFmtId="0" fontId="4" fillId="0" borderId="0" xfId="725" applyFont="1" applyBorder="1" applyAlignment="1"/>
    <xf numFmtId="167" fontId="4" fillId="2" borderId="1" xfId="725" applyNumberFormat="1" applyFont="1" applyFill="1" applyBorder="1" applyAlignment="1">
      <alignment horizontal="right" vertical="center"/>
    </xf>
    <xf numFmtId="0" fontId="8" fillId="0" borderId="6" xfId="725" applyFont="1" applyBorder="1" applyAlignment="1"/>
    <xf numFmtId="0" fontId="4" fillId="0" borderId="1" xfId="725" applyFont="1" applyBorder="1" applyAlignment="1"/>
    <xf numFmtId="0" fontId="8" fillId="0" borderId="5" xfId="725" applyFont="1" applyBorder="1" applyAlignment="1"/>
    <xf numFmtId="0" fontId="8" fillId="0" borderId="1" xfId="725" applyFont="1" applyBorder="1" applyAlignment="1"/>
    <xf numFmtId="0" fontId="3" fillId="0" borderId="0" xfId="726" applyFont="1" applyFill="1" applyAlignment="1">
      <alignment horizontal="right"/>
    </xf>
    <xf numFmtId="0" fontId="2" fillId="0" borderId="0" xfId="725" applyFont="1" applyAlignment="1">
      <alignment wrapText="1"/>
    </xf>
    <xf numFmtId="0" fontId="2" fillId="0" borderId="0" xfId="725" applyFont="1" applyFill="1" applyAlignment="1"/>
    <xf numFmtId="0" fontId="1" fillId="0" borderId="0" xfId="726" applyFont="1" applyAlignment="1"/>
    <xf numFmtId="0" fontId="8" fillId="0" borderId="0" xfId="726" applyFont="1" applyAlignment="1"/>
    <xf numFmtId="167" fontId="19" fillId="3" borderId="4" xfId="725" applyNumberFormat="1" applyFont="1" applyFill="1" applyBorder="1" applyAlignment="1"/>
    <xf numFmtId="167" fontId="19" fillId="3" borderId="5" xfId="725" applyNumberFormat="1" applyFont="1" applyFill="1" applyBorder="1" applyAlignment="1"/>
    <xf numFmtId="0" fontId="8" fillId="0" borderId="0" xfId="0" applyFont="1" applyFill="1" applyAlignment="1"/>
    <xf numFmtId="0" fontId="4" fillId="0" borderId="0" xfId="725" applyFont="1" applyFill="1" applyAlignment="1">
      <alignment horizontal="right"/>
    </xf>
    <xf numFmtId="0" fontId="20" fillId="0" borderId="0" xfId="0" applyFont="1" applyFill="1" applyAlignment="1"/>
    <xf numFmtId="0" fontId="8" fillId="0" borderId="2" xfId="725" applyFont="1" applyBorder="1" applyAlignment="1"/>
    <xf numFmtId="0" fontId="2" fillId="0" borderId="0" xfId="725" applyFont="1" applyFill="1" applyAlignment="1">
      <alignment wrapText="1"/>
    </xf>
    <xf numFmtId="2" fontId="0" fillId="2" borderId="1" xfId="0" applyNumberFormat="1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alignment horizontal="right"/>
      <protection locked="0"/>
    </xf>
    <xf numFmtId="9" fontId="4" fillId="2" borderId="1" xfId="10" applyFont="1" applyFill="1" applyBorder="1" applyAlignment="1" applyProtection="1">
      <protection locked="0"/>
    </xf>
    <xf numFmtId="0" fontId="4" fillId="2" borderId="1" xfId="0" applyFont="1" applyFill="1" applyBorder="1" applyAlignment="1" applyProtection="1">
      <protection locked="0"/>
    </xf>
    <xf numFmtId="167" fontId="4" fillId="2" borderId="1" xfId="0" applyNumberFormat="1" applyFont="1" applyFill="1" applyBorder="1" applyAlignment="1" applyProtection="1">
      <alignment horizontal="right" vertical="center"/>
      <protection locked="0"/>
    </xf>
    <xf numFmtId="9" fontId="9" fillId="3" borderId="1" xfId="10" applyFont="1" applyFill="1" applyBorder="1" applyAlignment="1" applyProtection="1">
      <protection locked="0"/>
    </xf>
    <xf numFmtId="3" fontId="4" fillId="2" borderId="1" xfId="10" applyNumberFormat="1" applyFont="1" applyFill="1" applyBorder="1" applyAlignment="1" applyProtection="1">
      <protection locked="0"/>
    </xf>
    <xf numFmtId="0" fontId="4" fillId="2" borderId="1" xfId="10" applyNumberFormat="1" applyFont="1" applyFill="1" applyBorder="1" applyAlignment="1" applyProtection="1">
      <alignment horizontal="right"/>
      <protection locked="0"/>
    </xf>
    <xf numFmtId="0" fontId="4" fillId="2" borderId="1" xfId="10" applyNumberFormat="1" applyFont="1" applyFill="1" applyBorder="1" applyAlignment="1" applyProtection="1">
      <protection locked="0"/>
    </xf>
    <xf numFmtId="3" fontId="4" fillId="2" borderId="1" xfId="0" applyNumberFormat="1" applyFont="1" applyFill="1" applyBorder="1" applyAlignment="1" applyProtection="1">
      <alignment horizontal="center"/>
      <protection locked="0"/>
    </xf>
    <xf numFmtId="165" fontId="4" fillId="2" borderId="1" xfId="0" applyNumberFormat="1" applyFont="1" applyFill="1" applyBorder="1" applyAlignment="1" applyProtection="1">
      <protection locked="0"/>
    </xf>
    <xf numFmtId="10" fontId="3" fillId="2" borderId="1" xfId="0" applyNumberFormat="1" applyFont="1" applyFill="1" applyBorder="1" applyAlignment="1" applyProtection="1">
      <alignment horizontal="right"/>
      <protection locked="0"/>
    </xf>
    <xf numFmtId="167" fontId="9" fillId="3" borderId="1" xfId="10" applyNumberFormat="1" applyFont="1" applyFill="1" applyBorder="1" applyAlignment="1" applyProtection="1">
      <alignment horizontal="right"/>
      <protection locked="0"/>
    </xf>
    <xf numFmtId="167" fontId="4" fillId="2" borderId="1" xfId="0" applyNumberFormat="1" applyFont="1" applyFill="1" applyBorder="1" applyAlignment="1" applyProtection="1">
      <alignment horizontal="right"/>
      <protection locked="0"/>
    </xf>
    <xf numFmtId="167" fontId="0" fillId="2" borderId="1" xfId="0" applyNumberFormat="1" applyFont="1" applyFill="1" applyBorder="1" applyAlignment="1" applyProtection="1">
      <protection locked="0"/>
    </xf>
    <xf numFmtId="167" fontId="4" fillId="2" borderId="1" xfId="10" applyNumberFormat="1" applyFont="1" applyFill="1" applyBorder="1" applyAlignment="1" applyProtection="1">
      <protection locked="0"/>
    </xf>
    <xf numFmtId="167" fontId="4" fillId="2" borderId="1" xfId="725" applyNumberFormat="1" applyFont="1" applyFill="1" applyBorder="1" applyAlignment="1" applyProtection="1">
      <alignment horizontal="right" vertical="center"/>
      <protection locked="0"/>
    </xf>
    <xf numFmtId="167" fontId="4" fillId="2" borderId="2" xfId="725" applyNumberFormat="1" applyFont="1" applyFill="1" applyBorder="1" applyAlignment="1" applyProtection="1">
      <alignment horizontal="right" vertical="center"/>
      <protection locked="0"/>
    </xf>
    <xf numFmtId="167" fontId="4" fillId="2" borderId="3" xfId="725" applyNumberFormat="1" applyFont="1" applyFill="1" applyBorder="1" applyAlignment="1" applyProtection="1">
      <alignment horizontal="right" vertical="center"/>
      <protection locked="0"/>
    </xf>
    <xf numFmtId="167" fontId="4" fillId="2" borderId="5" xfId="725" applyNumberFormat="1" applyFont="1" applyFill="1" applyBorder="1" applyAlignment="1" applyProtection="1">
      <alignment horizontal="right" vertical="center"/>
      <protection locked="0"/>
    </xf>
    <xf numFmtId="9" fontId="3" fillId="2" borderId="1" xfId="725" applyNumberFormat="1" applyFont="1" applyFill="1" applyBorder="1" applyAlignment="1" applyProtection="1">
      <protection locked="0"/>
    </xf>
    <xf numFmtId="2" fontId="3" fillId="2" borderId="1" xfId="725" applyNumberFormat="1" applyFont="1" applyFill="1" applyBorder="1" applyAlignment="1" applyProtection="1">
      <protection locked="0"/>
    </xf>
    <xf numFmtId="0" fontId="4" fillId="0" borderId="0" xfId="725" applyFont="1" applyAlignment="1" applyProtection="1">
      <protection locked="0"/>
    </xf>
    <xf numFmtId="0" fontId="3" fillId="0" borderId="0" xfId="0" applyFont="1" applyFill="1" applyAlignment="1" applyProtection="1">
      <alignment horizontal="right"/>
      <protection locked="0"/>
    </xf>
    <xf numFmtId="0" fontId="3" fillId="0" borderId="0" xfId="726" applyFont="1" applyFill="1" applyAlignment="1" applyProtection="1">
      <alignment horizontal="right"/>
      <protection locked="0"/>
    </xf>
    <xf numFmtId="0" fontId="0" fillId="0" borderId="0" xfId="0" applyFont="1" applyFill="1" applyAlignment="1" applyProtection="1">
      <alignment horizontal="right"/>
      <protection locked="0"/>
    </xf>
    <xf numFmtId="9" fontId="9" fillId="3" borderId="1" xfId="10" applyFont="1" applyFill="1" applyBorder="1" applyAlignment="1" applyProtection="1">
      <alignment horizontal="right"/>
      <protection locked="0"/>
    </xf>
    <xf numFmtId="0" fontId="3" fillId="0" borderId="0" xfId="0" applyFont="1" applyAlignment="1" applyProtection="1">
      <alignment horizontal="right"/>
      <protection locked="0"/>
    </xf>
    <xf numFmtId="2" fontId="9" fillId="3" borderId="0" xfId="0" applyNumberFormat="1" applyFont="1" applyFill="1" applyAlignment="1" applyProtection="1">
      <alignment horizontal="center"/>
      <protection locked="0"/>
    </xf>
    <xf numFmtId="0" fontId="9" fillId="3" borderId="0" xfId="0" applyFont="1" applyFill="1" applyAlignment="1" applyProtection="1">
      <alignment horizontal="center"/>
      <protection locked="0"/>
    </xf>
    <xf numFmtId="0" fontId="2" fillId="0" borderId="0" xfId="726" applyFont="1" applyAlignment="1"/>
    <xf numFmtId="1" fontId="9" fillId="3" borderId="1" xfId="725" applyNumberFormat="1" applyFont="1" applyFill="1" applyBorder="1" applyAlignment="1" applyProtection="1">
      <protection locked="0"/>
    </xf>
    <xf numFmtId="1" fontId="23" fillId="0" borderId="0" xfId="726" applyNumberFormat="1" applyFont="1" applyAlignment="1"/>
    <xf numFmtId="0" fontId="3" fillId="0" borderId="0" xfId="725" applyFont="1" applyFill="1" applyAlignment="1">
      <alignment horizontal="right"/>
    </xf>
    <xf numFmtId="9" fontId="3" fillId="0" borderId="0" xfId="726" applyNumberFormat="1" applyFont="1" applyFill="1" applyAlignment="1">
      <alignment horizontal="right"/>
    </xf>
    <xf numFmtId="1" fontId="24" fillId="0" borderId="7" xfId="725" applyNumberFormat="1" applyFont="1" applyFill="1" applyBorder="1" applyAlignment="1"/>
    <xf numFmtId="1" fontId="9" fillId="0" borderId="0" xfId="726" applyNumberFormat="1" applyFont="1" applyAlignment="1">
      <alignment horizontal="center"/>
    </xf>
    <xf numFmtId="1" fontId="9" fillId="0" borderId="0" xfId="726" applyNumberFormat="1" applyFont="1" applyFill="1" applyAlignment="1">
      <alignment horizontal="center"/>
    </xf>
    <xf numFmtId="0" fontId="1" fillId="0" borderId="0" xfId="726" applyFont="1" applyFill="1" applyAlignment="1"/>
    <xf numFmtId="0" fontId="8" fillId="0" borderId="0" xfId="725" applyFont="1" applyFill="1" applyAlignment="1"/>
    <xf numFmtId="2" fontId="9" fillId="3" borderId="1" xfId="725" applyNumberFormat="1" applyFont="1" applyFill="1" applyBorder="1" applyAlignment="1" applyProtection="1">
      <protection locked="0"/>
    </xf>
    <xf numFmtId="2" fontId="4" fillId="0" borderId="0" xfId="725" applyNumberFormat="1" applyFont="1" applyAlignment="1"/>
    <xf numFmtId="0" fontId="8" fillId="0" borderId="0" xfId="725" applyFont="1" applyAlignment="1">
      <alignment horizontal="center" vertical="center"/>
    </xf>
    <xf numFmtId="0" fontId="9" fillId="0" borderId="0" xfId="725" applyFont="1" applyAlignment="1"/>
    <xf numFmtId="0" fontId="8" fillId="4" borderId="0" xfId="725" applyFont="1" applyFill="1" applyAlignment="1"/>
    <xf numFmtId="0" fontId="8" fillId="0" borderId="0" xfId="725" applyFont="1" applyFill="1" applyAlignment="1">
      <alignment horizontal="center" vertical="center"/>
    </xf>
    <xf numFmtId="0" fontId="8" fillId="5" borderId="0" xfId="725" applyFont="1" applyFill="1" applyAlignment="1"/>
    <xf numFmtId="0" fontId="4" fillId="5" borderId="0" xfId="725" applyFont="1" applyFill="1" applyAlignment="1"/>
    <xf numFmtId="0" fontId="8" fillId="0" borderId="0" xfId="725" applyFont="1" applyAlignment="1">
      <alignment wrapText="1"/>
    </xf>
    <xf numFmtId="0" fontId="2" fillId="0" borderId="0" xfId="725" applyFont="1" applyAlignment="1">
      <alignment horizontal="right" wrapText="1"/>
    </xf>
    <xf numFmtId="0" fontId="8" fillId="0" borderId="0" xfId="725" applyFont="1" applyAlignment="1">
      <alignment horizontal="right" wrapText="1"/>
    </xf>
    <xf numFmtId="0" fontId="8" fillId="0" borderId="0" xfId="725" applyFont="1" applyAlignment="1">
      <alignment horizontal="right"/>
    </xf>
    <xf numFmtId="1" fontId="3" fillId="0" borderId="0" xfId="725" applyNumberFormat="1" applyFont="1" applyFill="1" applyBorder="1" applyAlignment="1">
      <alignment horizontal="right" vertical="center" wrapText="1"/>
    </xf>
    <xf numFmtId="2" fontId="3" fillId="0" borderId="0" xfId="725" applyNumberFormat="1" applyFont="1" applyFill="1" applyBorder="1" applyAlignment="1">
      <alignment horizontal="right" vertical="center" wrapText="1"/>
    </xf>
    <xf numFmtId="0" fontId="3" fillId="0" borderId="0" xfId="725" applyFont="1" applyFill="1" applyBorder="1" applyAlignment="1">
      <alignment horizontal="right"/>
    </xf>
    <xf numFmtId="1" fontId="9" fillId="3" borderId="1" xfId="1449" applyNumberFormat="1" applyFont="1" applyFill="1" applyBorder="1" applyAlignment="1" applyProtection="1">
      <alignment horizontal="right"/>
      <protection locked="0"/>
    </xf>
    <xf numFmtId="2" fontId="9" fillId="3" borderId="1" xfId="1449" applyNumberFormat="1" applyFont="1" applyFill="1" applyBorder="1" applyAlignment="1" applyProtection="1">
      <alignment horizontal="right"/>
      <protection locked="0"/>
    </xf>
    <xf numFmtId="1" fontId="4" fillId="0" borderId="0" xfId="725" applyNumberFormat="1" applyFont="1" applyAlignment="1"/>
    <xf numFmtId="0" fontId="4" fillId="0" borderId="0" xfId="725" applyNumberFormat="1" applyFont="1" applyAlignment="1"/>
    <xf numFmtId="1" fontId="4" fillId="5" borderId="0" xfId="725" applyNumberFormat="1" applyFont="1" applyFill="1" applyAlignment="1"/>
    <xf numFmtId="2" fontId="4" fillId="5" borderId="0" xfId="725" applyNumberFormat="1" applyFont="1" applyFill="1" applyAlignment="1"/>
    <xf numFmtId="0" fontId="4" fillId="5" borderId="0" xfId="725" applyNumberFormat="1" applyFont="1" applyFill="1" applyAlignment="1"/>
    <xf numFmtId="0" fontId="4" fillId="0" borderId="0" xfId="725" applyFont="1" applyAlignment="1">
      <alignment horizontal="right"/>
    </xf>
    <xf numFmtId="1" fontId="3" fillId="0" borderId="0" xfId="725" applyNumberFormat="1" applyFont="1"/>
    <xf numFmtId="1" fontId="2" fillId="0" borderId="0" xfId="725" applyNumberFormat="1" applyFont="1"/>
    <xf numFmtId="2" fontId="8" fillId="0" borderId="0" xfId="725" applyNumberFormat="1" applyFont="1" applyAlignment="1"/>
    <xf numFmtId="0" fontId="3" fillId="0" borderId="0" xfId="725" applyFont="1" applyAlignment="1">
      <alignment horizontal="right"/>
    </xf>
    <xf numFmtId="0" fontId="20" fillId="0" borderId="0" xfId="725" applyFont="1" applyAlignment="1"/>
    <xf numFmtId="0" fontId="2" fillId="0" borderId="0" xfId="725" applyFont="1" applyAlignment="1"/>
    <xf numFmtId="0" fontId="20" fillId="0" borderId="0" xfId="725" applyFont="1" applyAlignment="1">
      <alignment horizontal="right" wrapText="1"/>
    </xf>
    <xf numFmtId="0" fontId="20" fillId="0" borderId="0" xfId="725" applyFont="1" applyFill="1" applyAlignment="1"/>
    <xf numFmtId="1" fontId="20" fillId="0" borderId="0" xfId="725" applyNumberFormat="1" applyFont="1" applyAlignment="1"/>
    <xf numFmtId="0" fontId="8" fillId="0" borderId="0" xfId="725" applyFont="1" applyFill="1" applyAlignment="1">
      <alignment wrapText="1"/>
    </xf>
    <xf numFmtId="0" fontId="16" fillId="0" borderId="0" xfId="725" applyFont="1" applyAlignment="1">
      <alignment horizontal="right" wrapText="1"/>
    </xf>
    <xf numFmtId="0" fontId="16" fillId="0" borderId="0" xfId="725" applyFont="1" applyAlignment="1"/>
    <xf numFmtId="0" fontId="16" fillId="0" borderId="0" xfId="725" applyFont="1" applyFill="1" applyAlignment="1"/>
    <xf numFmtId="166" fontId="4" fillId="0" borderId="0" xfId="725" applyNumberFormat="1" applyFont="1" applyAlignment="1"/>
    <xf numFmtId="0" fontId="3" fillId="0" borderId="0" xfId="725" applyFont="1" applyFill="1" applyAlignment="1"/>
    <xf numFmtId="166" fontId="4" fillId="0" borderId="0" xfId="725" applyNumberFormat="1"/>
    <xf numFmtId="2" fontId="3" fillId="2" borderId="1" xfId="725" applyNumberFormat="1" applyFont="1" applyFill="1" applyBorder="1" applyProtection="1">
      <protection locked="0"/>
    </xf>
    <xf numFmtId="2" fontId="4" fillId="2" borderId="1" xfId="0" applyNumberFormat="1" applyFont="1" applyFill="1" applyBorder="1" applyAlignment="1">
      <alignment horizontal="right"/>
    </xf>
    <xf numFmtId="0" fontId="8" fillId="0" borderId="0" xfId="725" applyFont="1" applyAlignment="1">
      <alignment horizontal="center" vertical="center"/>
    </xf>
  </cellXfs>
  <cellStyles count="1450">
    <cellStyle name="Comma" xfId="9" builtinId="3"/>
    <cellStyle name="Comma 2" xfId="1449" xr:uid="{00000000-0005-0000-0000-000001000000}"/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Followed Hyperlink" xfId="84" builtinId="9" hidden="1"/>
    <cellStyle name="Followed Hyperlink" xfId="86" builtinId="9" hidden="1"/>
    <cellStyle name="Followed Hyperlink" xfId="88" builtinId="9" hidden="1"/>
    <cellStyle name="Followed Hyperlink" xfId="90" builtinId="9" hidden="1"/>
    <cellStyle name="Followed Hyperlink" xfId="92" builtinId="9" hidden="1"/>
    <cellStyle name="Followed Hyperlink" xfId="94" builtinId="9" hidden="1"/>
    <cellStyle name="Followed Hyperlink" xfId="96" builtinId="9" hidden="1"/>
    <cellStyle name="Followed Hyperlink" xfId="98" builtinId="9" hidden="1"/>
    <cellStyle name="Followed Hyperlink" xfId="100" builtinId="9" hidden="1"/>
    <cellStyle name="Followed Hyperlink" xfId="102" builtinId="9" hidden="1"/>
    <cellStyle name="Followed Hyperlink" xfId="104" builtinId="9" hidden="1"/>
    <cellStyle name="Followed Hyperlink" xfId="106" builtinId="9" hidden="1"/>
    <cellStyle name="Followed Hyperlink" xfId="108" builtinId="9" hidden="1"/>
    <cellStyle name="Followed Hyperlink" xfId="110" builtinId="9" hidden="1"/>
    <cellStyle name="Followed Hyperlink" xfId="112" builtinId="9" hidden="1"/>
    <cellStyle name="Followed Hyperlink" xfId="114" builtinId="9" hidden="1"/>
    <cellStyle name="Followed Hyperlink" xfId="116" builtinId="9" hidden="1"/>
    <cellStyle name="Followed Hyperlink" xfId="118" builtinId="9" hidden="1"/>
    <cellStyle name="Followed Hyperlink" xfId="120" builtinId="9" hidden="1"/>
    <cellStyle name="Followed Hyperlink" xfId="122" builtinId="9" hidden="1"/>
    <cellStyle name="Followed Hyperlink" xfId="124" builtinId="9" hidden="1"/>
    <cellStyle name="Followed Hyperlink" xfId="126" builtinId="9" hidden="1"/>
    <cellStyle name="Followed Hyperlink" xfId="128" builtinId="9" hidden="1"/>
    <cellStyle name="Followed Hyperlink" xfId="130" builtinId="9" hidden="1"/>
    <cellStyle name="Followed Hyperlink" xfId="132" builtinId="9" hidden="1"/>
    <cellStyle name="Followed Hyperlink" xfId="134" builtinId="9" hidden="1"/>
    <cellStyle name="Followed Hyperlink" xfId="136" builtinId="9" hidden="1"/>
    <cellStyle name="Followed Hyperlink" xfId="138" builtinId="9" hidden="1"/>
    <cellStyle name="Followed Hyperlink" xfId="140" builtinId="9" hidden="1"/>
    <cellStyle name="Followed Hyperlink" xfId="142" builtinId="9" hidden="1"/>
    <cellStyle name="Followed Hyperlink" xfId="144" builtinId="9" hidden="1"/>
    <cellStyle name="Followed Hyperlink" xfId="146" builtinId="9" hidden="1"/>
    <cellStyle name="Followed Hyperlink" xfId="148" builtinId="9" hidden="1"/>
    <cellStyle name="Followed Hyperlink" xfId="150" builtinId="9" hidden="1"/>
    <cellStyle name="Followed Hyperlink" xfId="152" builtinId="9" hidden="1"/>
    <cellStyle name="Followed Hyperlink" xfId="154" builtinId="9" hidden="1"/>
    <cellStyle name="Followed Hyperlink" xfId="156" builtinId="9" hidden="1"/>
    <cellStyle name="Followed Hyperlink" xfId="158" builtinId="9" hidden="1"/>
    <cellStyle name="Followed Hyperlink" xfId="160" builtinId="9" hidden="1"/>
    <cellStyle name="Followed Hyperlink" xfId="162" builtinId="9" hidden="1"/>
    <cellStyle name="Followed Hyperlink" xfId="164" builtinId="9" hidden="1"/>
    <cellStyle name="Followed Hyperlink" xfId="166" builtinId="9" hidden="1"/>
    <cellStyle name="Followed Hyperlink" xfId="168" builtinId="9" hidden="1"/>
    <cellStyle name="Followed Hyperlink" xfId="170" builtinId="9" hidden="1"/>
    <cellStyle name="Followed Hyperlink" xfId="172" builtinId="9" hidden="1"/>
    <cellStyle name="Followed Hyperlink" xfId="174" builtinId="9" hidden="1"/>
    <cellStyle name="Followed Hyperlink" xfId="176" builtinId="9" hidden="1"/>
    <cellStyle name="Followed Hyperlink" xfId="178" builtinId="9" hidden="1"/>
    <cellStyle name="Followed Hyperlink" xfId="180" builtinId="9" hidden="1"/>
    <cellStyle name="Followed Hyperlink" xfId="182" builtinId="9" hidden="1"/>
    <cellStyle name="Followed Hyperlink" xfId="184" builtinId="9" hidden="1"/>
    <cellStyle name="Followed Hyperlink" xfId="186" builtinId="9" hidden="1"/>
    <cellStyle name="Followed Hyperlink" xfId="188" builtinId="9" hidden="1"/>
    <cellStyle name="Followed Hyperlink" xfId="190" builtinId="9" hidden="1"/>
    <cellStyle name="Followed Hyperlink" xfId="192" builtinId="9" hidden="1"/>
    <cellStyle name="Followed Hyperlink" xfId="194" builtinId="9" hidden="1"/>
    <cellStyle name="Followed Hyperlink" xfId="196" builtinId="9" hidden="1"/>
    <cellStyle name="Followed Hyperlink" xfId="198" builtinId="9" hidden="1"/>
    <cellStyle name="Followed Hyperlink" xfId="200" builtinId="9" hidden="1"/>
    <cellStyle name="Followed Hyperlink" xfId="202" builtinId="9" hidden="1"/>
    <cellStyle name="Followed Hyperlink" xfId="204" builtinId="9" hidden="1"/>
    <cellStyle name="Followed Hyperlink" xfId="206" builtinId="9" hidden="1"/>
    <cellStyle name="Followed Hyperlink" xfId="208" builtinId="9" hidden="1"/>
    <cellStyle name="Followed Hyperlink" xfId="210" builtinId="9" hidden="1"/>
    <cellStyle name="Followed Hyperlink" xfId="212" builtinId="9" hidden="1"/>
    <cellStyle name="Followed Hyperlink" xfId="214" builtinId="9" hidden="1"/>
    <cellStyle name="Followed Hyperlink" xfId="216" builtinId="9" hidden="1"/>
    <cellStyle name="Followed Hyperlink" xfId="218" builtinId="9" hidden="1"/>
    <cellStyle name="Followed Hyperlink" xfId="220" builtinId="9" hidden="1"/>
    <cellStyle name="Followed Hyperlink" xfId="222" builtinId="9" hidden="1"/>
    <cellStyle name="Followed Hyperlink" xfId="224" builtinId="9" hidden="1"/>
    <cellStyle name="Followed Hyperlink" xfId="226" builtinId="9" hidden="1"/>
    <cellStyle name="Followed Hyperlink" xfId="228" builtinId="9" hidden="1"/>
    <cellStyle name="Followed Hyperlink" xfId="230" builtinId="9" hidden="1"/>
    <cellStyle name="Followed Hyperlink" xfId="232" builtinId="9" hidden="1"/>
    <cellStyle name="Followed Hyperlink" xfId="234" builtinId="9" hidden="1"/>
    <cellStyle name="Followed Hyperlink" xfId="236" builtinId="9" hidden="1"/>
    <cellStyle name="Followed Hyperlink" xfId="238" builtinId="9" hidden="1"/>
    <cellStyle name="Followed Hyperlink" xfId="240" builtinId="9" hidden="1"/>
    <cellStyle name="Followed Hyperlink" xfId="242" builtinId="9" hidden="1"/>
    <cellStyle name="Followed Hyperlink" xfId="244" builtinId="9" hidden="1"/>
    <cellStyle name="Followed Hyperlink" xfId="246" builtinId="9" hidden="1"/>
    <cellStyle name="Followed Hyperlink" xfId="248" builtinId="9" hidden="1"/>
    <cellStyle name="Followed Hyperlink" xfId="250" builtinId="9" hidden="1"/>
    <cellStyle name="Followed Hyperlink" xfId="252" builtinId="9" hidden="1"/>
    <cellStyle name="Followed Hyperlink" xfId="254" builtinId="9" hidden="1"/>
    <cellStyle name="Followed Hyperlink" xfId="256" builtinId="9" hidden="1"/>
    <cellStyle name="Followed Hyperlink" xfId="258" builtinId="9" hidden="1"/>
    <cellStyle name="Followed Hyperlink" xfId="260" builtinId="9" hidden="1"/>
    <cellStyle name="Followed Hyperlink" xfId="262" builtinId="9" hidden="1"/>
    <cellStyle name="Followed Hyperlink" xfId="264" builtinId="9" hidden="1"/>
    <cellStyle name="Followed Hyperlink" xfId="266" builtinId="9" hidden="1"/>
    <cellStyle name="Followed Hyperlink" xfId="268" builtinId="9" hidden="1"/>
    <cellStyle name="Followed Hyperlink" xfId="270" builtinId="9" hidden="1"/>
    <cellStyle name="Followed Hyperlink" xfId="272" builtinId="9" hidden="1"/>
    <cellStyle name="Followed Hyperlink" xfId="274" builtinId="9" hidden="1"/>
    <cellStyle name="Followed Hyperlink" xfId="276" builtinId="9" hidden="1"/>
    <cellStyle name="Followed Hyperlink" xfId="278" builtinId="9" hidden="1"/>
    <cellStyle name="Followed Hyperlink" xfId="280" builtinId="9" hidden="1"/>
    <cellStyle name="Followed Hyperlink" xfId="282" builtinId="9" hidden="1"/>
    <cellStyle name="Followed Hyperlink" xfId="284" builtinId="9" hidden="1"/>
    <cellStyle name="Followed Hyperlink" xfId="286" builtinId="9" hidden="1"/>
    <cellStyle name="Followed Hyperlink" xfId="288" builtinId="9" hidden="1"/>
    <cellStyle name="Followed Hyperlink" xfId="290" builtinId="9" hidden="1"/>
    <cellStyle name="Followed Hyperlink" xfId="292" builtinId="9" hidden="1"/>
    <cellStyle name="Followed Hyperlink" xfId="294" builtinId="9" hidden="1"/>
    <cellStyle name="Followed Hyperlink" xfId="296" builtinId="9" hidden="1"/>
    <cellStyle name="Followed Hyperlink" xfId="298" builtinId="9" hidden="1"/>
    <cellStyle name="Followed Hyperlink" xfId="300" builtinId="9" hidden="1"/>
    <cellStyle name="Followed Hyperlink" xfId="302" builtinId="9" hidden="1"/>
    <cellStyle name="Followed Hyperlink" xfId="304" builtinId="9" hidden="1"/>
    <cellStyle name="Followed Hyperlink" xfId="306" builtinId="9" hidden="1"/>
    <cellStyle name="Followed Hyperlink" xfId="308" builtinId="9" hidden="1"/>
    <cellStyle name="Followed Hyperlink" xfId="310" builtinId="9" hidden="1"/>
    <cellStyle name="Followed Hyperlink" xfId="312" builtinId="9" hidden="1"/>
    <cellStyle name="Followed Hyperlink" xfId="314" builtinId="9" hidden="1"/>
    <cellStyle name="Followed Hyperlink" xfId="316" builtinId="9" hidden="1"/>
    <cellStyle name="Followed Hyperlink" xfId="318" builtinId="9" hidden="1"/>
    <cellStyle name="Followed Hyperlink" xfId="320" builtinId="9" hidden="1"/>
    <cellStyle name="Followed Hyperlink" xfId="322" builtinId="9" hidden="1"/>
    <cellStyle name="Followed Hyperlink" xfId="324" builtinId="9" hidden="1"/>
    <cellStyle name="Followed Hyperlink" xfId="326" builtinId="9" hidden="1"/>
    <cellStyle name="Followed Hyperlink" xfId="328" builtinId="9" hidden="1"/>
    <cellStyle name="Followed Hyperlink" xfId="330" builtinId="9" hidden="1"/>
    <cellStyle name="Followed Hyperlink" xfId="332" builtinId="9" hidden="1"/>
    <cellStyle name="Followed Hyperlink" xfId="334" builtinId="9" hidden="1"/>
    <cellStyle name="Followed Hyperlink" xfId="336" builtinId="9" hidden="1"/>
    <cellStyle name="Followed Hyperlink" xfId="338" builtinId="9" hidden="1"/>
    <cellStyle name="Followed Hyperlink" xfId="340" builtinId="9" hidden="1"/>
    <cellStyle name="Followed Hyperlink" xfId="342" builtinId="9" hidden="1"/>
    <cellStyle name="Followed Hyperlink" xfId="344" builtinId="9" hidden="1"/>
    <cellStyle name="Followed Hyperlink" xfId="346" builtinId="9" hidden="1"/>
    <cellStyle name="Followed Hyperlink" xfId="348" builtinId="9" hidden="1"/>
    <cellStyle name="Followed Hyperlink" xfId="350" builtinId="9" hidden="1"/>
    <cellStyle name="Followed Hyperlink" xfId="352" builtinId="9" hidden="1"/>
    <cellStyle name="Followed Hyperlink" xfId="354" builtinId="9" hidden="1"/>
    <cellStyle name="Followed Hyperlink" xfId="356" builtinId="9" hidden="1"/>
    <cellStyle name="Followed Hyperlink" xfId="358" builtinId="9" hidden="1"/>
    <cellStyle name="Followed Hyperlink" xfId="360" builtinId="9" hidden="1"/>
    <cellStyle name="Followed Hyperlink" xfId="362" builtinId="9" hidden="1"/>
    <cellStyle name="Followed Hyperlink" xfId="364" builtinId="9" hidden="1"/>
    <cellStyle name="Followed Hyperlink" xfId="366" builtinId="9" hidden="1"/>
    <cellStyle name="Followed Hyperlink" xfId="368" builtinId="9" hidden="1"/>
    <cellStyle name="Followed Hyperlink" xfId="370" builtinId="9" hidden="1"/>
    <cellStyle name="Followed Hyperlink" xfId="372" builtinId="9" hidden="1"/>
    <cellStyle name="Followed Hyperlink" xfId="374" builtinId="9" hidden="1"/>
    <cellStyle name="Followed Hyperlink" xfId="376" builtinId="9" hidden="1"/>
    <cellStyle name="Followed Hyperlink" xfId="378" builtinId="9" hidden="1"/>
    <cellStyle name="Followed Hyperlink" xfId="380" builtinId="9" hidden="1"/>
    <cellStyle name="Followed Hyperlink" xfId="382" builtinId="9" hidden="1"/>
    <cellStyle name="Followed Hyperlink" xfId="384" builtinId="9" hidden="1"/>
    <cellStyle name="Followed Hyperlink" xfId="386" builtinId="9" hidden="1"/>
    <cellStyle name="Followed Hyperlink" xfId="388" builtinId="9" hidden="1"/>
    <cellStyle name="Followed Hyperlink" xfId="390" builtinId="9" hidden="1"/>
    <cellStyle name="Followed Hyperlink" xfId="392" builtinId="9" hidden="1"/>
    <cellStyle name="Followed Hyperlink" xfId="394" builtinId="9" hidden="1"/>
    <cellStyle name="Followed Hyperlink" xfId="396" builtinId="9" hidden="1"/>
    <cellStyle name="Followed Hyperlink" xfId="398" builtinId="9" hidden="1"/>
    <cellStyle name="Followed Hyperlink" xfId="400" builtinId="9" hidden="1"/>
    <cellStyle name="Followed Hyperlink" xfId="402" builtinId="9" hidden="1"/>
    <cellStyle name="Followed Hyperlink" xfId="404" builtinId="9" hidden="1"/>
    <cellStyle name="Followed Hyperlink" xfId="406" builtinId="9" hidden="1"/>
    <cellStyle name="Followed Hyperlink" xfId="408" builtinId="9" hidden="1"/>
    <cellStyle name="Followed Hyperlink" xfId="410" builtinId="9" hidden="1"/>
    <cellStyle name="Followed Hyperlink" xfId="412" builtinId="9" hidden="1"/>
    <cellStyle name="Followed Hyperlink" xfId="414" builtinId="9" hidden="1"/>
    <cellStyle name="Followed Hyperlink" xfId="416" builtinId="9" hidden="1"/>
    <cellStyle name="Followed Hyperlink" xfId="418" builtinId="9" hidden="1"/>
    <cellStyle name="Followed Hyperlink" xfId="420" builtinId="9" hidden="1"/>
    <cellStyle name="Followed Hyperlink" xfId="422" builtinId="9" hidden="1"/>
    <cellStyle name="Followed Hyperlink" xfId="424" builtinId="9" hidden="1"/>
    <cellStyle name="Followed Hyperlink" xfId="426" builtinId="9" hidden="1"/>
    <cellStyle name="Followed Hyperlink" xfId="428" builtinId="9" hidden="1"/>
    <cellStyle name="Followed Hyperlink" xfId="430" builtinId="9" hidden="1"/>
    <cellStyle name="Followed Hyperlink" xfId="432" builtinId="9" hidden="1"/>
    <cellStyle name="Followed Hyperlink" xfId="434" builtinId="9" hidden="1"/>
    <cellStyle name="Followed Hyperlink" xfId="436" builtinId="9" hidden="1"/>
    <cellStyle name="Followed Hyperlink" xfId="438" builtinId="9" hidden="1"/>
    <cellStyle name="Followed Hyperlink" xfId="440" builtinId="9" hidden="1"/>
    <cellStyle name="Followed Hyperlink" xfId="442" builtinId="9" hidden="1"/>
    <cellStyle name="Followed Hyperlink" xfId="444" builtinId="9" hidden="1"/>
    <cellStyle name="Followed Hyperlink" xfId="446" builtinId="9" hidden="1"/>
    <cellStyle name="Followed Hyperlink" xfId="448" builtinId="9" hidden="1"/>
    <cellStyle name="Followed Hyperlink" xfId="450" builtinId="9" hidden="1"/>
    <cellStyle name="Followed Hyperlink" xfId="452" builtinId="9" hidden="1"/>
    <cellStyle name="Followed Hyperlink" xfId="454" builtinId="9" hidden="1"/>
    <cellStyle name="Followed Hyperlink" xfId="456" builtinId="9" hidden="1"/>
    <cellStyle name="Followed Hyperlink" xfId="458" builtinId="9" hidden="1"/>
    <cellStyle name="Followed Hyperlink" xfId="460" builtinId="9" hidden="1"/>
    <cellStyle name="Followed Hyperlink" xfId="462" builtinId="9" hidden="1"/>
    <cellStyle name="Followed Hyperlink" xfId="464" builtinId="9" hidden="1"/>
    <cellStyle name="Followed Hyperlink" xfId="466" builtinId="9" hidden="1"/>
    <cellStyle name="Followed Hyperlink" xfId="468" builtinId="9" hidden="1"/>
    <cellStyle name="Followed Hyperlink" xfId="470" builtinId="9" hidden="1"/>
    <cellStyle name="Followed Hyperlink" xfId="472" builtinId="9" hidden="1"/>
    <cellStyle name="Followed Hyperlink" xfId="474" builtinId="9" hidden="1"/>
    <cellStyle name="Followed Hyperlink" xfId="476" builtinId="9" hidden="1"/>
    <cellStyle name="Followed Hyperlink" xfId="478" builtinId="9" hidden="1"/>
    <cellStyle name="Followed Hyperlink" xfId="480" builtinId="9" hidden="1"/>
    <cellStyle name="Followed Hyperlink" xfId="482" builtinId="9" hidden="1"/>
    <cellStyle name="Followed Hyperlink" xfId="484" builtinId="9" hidden="1"/>
    <cellStyle name="Followed Hyperlink" xfId="486" builtinId="9" hidden="1"/>
    <cellStyle name="Followed Hyperlink" xfId="488" builtinId="9" hidden="1"/>
    <cellStyle name="Followed Hyperlink" xfId="490" builtinId="9" hidden="1"/>
    <cellStyle name="Followed Hyperlink" xfId="492" builtinId="9" hidden="1"/>
    <cellStyle name="Followed Hyperlink" xfId="494" builtinId="9" hidden="1"/>
    <cellStyle name="Followed Hyperlink" xfId="496" builtinId="9" hidden="1"/>
    <cellStyle name="Followed Hyperlink" xfId="498" builtinId="9" hidden="1"/>
    <cellStyle name="Followed Hyperlink" xfId="500" builtinId="9" hidden="1"/>
    <cellStyle name="Followed Hyperlink" xfId="502" builtinId="9" hidden="1"/>
    <cellStyle name="Followed Hyperlink" xfId="504" builtinId="9" hidden="1"/>
    <cellStyle name="Followed Hyperlink" xfId="506" builtinId="9" hidden="1"/>
    <cellStyle name="Followed Hyperlink" xfId="508" builtinId="9" hidden="1"/>
    <cellStyle name="Followed Hyperlink" xfId="510" builtinId="9" hidden="1"/>
    <cellStyle name="Followed Hyperlink" xfId="512" builtinId="9" hidden="1"/>
    <cellStyle name="Followed Hyperlink" xfId="514" builtinId="9" hidden="1"/>
    <cellStyle name="Followed Hyperlink" xfId="516" builtinId="9" hidden="1"/>
    <cellStyle name="Followed Hyperlink" xfId="518" builtinId="9" hidden="1"/>
    <cellStyle name="Followed Hyperlink" xfId="520" builtinId="9" hidden="1"/>
    <cellStyle name="Followed Hyperlink" xfId="522" builtinId="9" hidden="1"/>
    <cellStyle name="Followed Hyperlink" xfId="524" builtinId="9" hidden="1"/>
    <cellStyle name="Followed Hyperlink" xfId="526" builtinId="9" hidden="1"/>
    <cellStyle name="Followed Hyperlink" xfId="528" builtinId="9" hidden="1"/>
    <cellStyle name="Followed Hyperlink" xfId="530" builtinId="9" hidden="1"/>
    <cellStyle name="Followed Hyperlink" xfId="532" builtinId="9" hidden="1"/>
    <cellStyle name="Followed Hyperlink" xfId="534" builtinId="9" hidden="1"/>
    <cellStyle name="Followed Hyperlink" xfId="536" builtinId="9" hidden="1"/>
    <cellStyle name="Followed Hyperlink" xfId="538" builtinId="9" hidden="1"/>
    <cellStyle name="Followed Hyperlink" xfId="540" builtinId="9" hidden="1"/>
    <cellStyle name="Followed Hyperlink" xfId="542" builtinId="9" hidden="1"/>
    <cellStyle name="Followed Hyperlink" xfId="544" builtinId="9" hidden="1"/>
    <cellStyle name="Followed Hyperlink" xfId="546" builtinId="9" hidden="1"/>
    <cellStyle name="Followed Hyperlink" xfId="548" builtinId="9" hidden="1"/>
    <cellStyle name="Followed Hyperlink" xfId="550" builtinId="9" hidden="1"/>
    <cellStyle name="Followed Hyperlink" xfId="552" builtinId="9" hidden="1"/>
    <cellStyle name="Followed Hyperlink" xfId="554" builtinId="9" hidden="1"/>
    <cellStyle name="Followed Hyperlink" xfId="556" builtinId="9" hidden="1"/>
    <cellStyle name="Followed Hyperlink" xfId="558" builtinId="9" hidden="1"/>
    <cellStyle name="Followed Hyperlink" xfId="560" builtinId="9" hidden="1"/>
    <cellStyle name="Followed Hyperlink" xfId="562" builtinId="9" hidden="1"/>
    <cellStyle name="Followed Hyperlink" xfId="564" builtinId="9" hidden="1"/>
    <cellStyle name="Followed Hyperlink" xfId="566" builtinId="9" hidden="1"/>
    <cellStyle name="Followed Hyperlink" xfId="568" builtinId="9" hidden="1"/>
    <cellStyle name="Followed Hyperlink" xfId="570" builtinId="9" hidden="1"/>
    <cellStyle name="Followed Hyperlink" xfId="572" builtinId="9" hidden="1"/>
    <cellStyle name="Followed Hyperlink" xfId="574" builtinId="9" hidden="1"/>
    <cellStyle name="Followed Hyperlink" xfId="576" builtinId="9" hidden="1"/>
    <cellStyle name="Followed Hyperlink" xfId="578" builtinId="9" hidden="1"/>
    <cellStyle name="Followed Hyperlink" xfId="580" builtinId="9" hidden="1"/>
    <cellStyle name="Followed Hyperlink" xfId="582" builtinId="9" hidden="1"/>
    <cellStyle name="Followed Hyperlink" xfId="584" builtinId="9" hidden="1"/>
    <cellStyle name="Followed Hyperlink" xfId="586" builtinId="9" hidden="1"/>
    <cellStyle name="Followed Hyperlink" xfId="588" builtinId="9" hidden="1"/>
    <cellStyle name="Followed Hyperlink" xfId="590" builtinId="9" hidden="1"/>
    <cellStyle name="Followed Hyperlink" xfId="592" builtinId="9" hidden="1"/>
    <cellStyle name="Followed Hyperlink" xfId="594" builtinId="9" hidden="1"/>
    <cellStyle name="Followed Hyperlink" xfId="596" builtinId="9" hidden="1"/>
    <cellStyle name="Followed Hyperlink" xfId="598" builtinId="9" hidden="1"/>
    <cellStyle name="Followed Hyperlink" xfId="600" builtinId="9" hidden="1"/>
    <cellStyle name="Followed Hyperlink" xfId="602" builtinId="9" hidden="1"/>
    <cellStyle name="Followed Hyperlink" xfId="604" builtinId="9" hidden="1"/>
    <cellStyle name="Followed Hyperlink" xfId="606" builtinId="9" hidden="1"/>
    <cellStyle name="Followed Hyperlink" xfId="608" builtinId="9" hidden="1"/>
    <cellStyle name="Followed Hyperlink" xfId="610" builtinId="9" hidden="1"/>
    <cellStyle name="Followed Hyperlink" xfId="612" builtinId="9" hidden="1"/>
    <cellStyle name="Followed Hyperlink" xfId="614" builtinId="9" hidden="1"/>
    <cellStyle name="Followed Hyperlink" xfId="616" builtinId="9" hidden="1"/>
    <cellStyle name="Followed Hyperlink" xfId="618" builtinId="9" hidden="1"/>
    <cellStyle name="Followed Hyperlink" xfId="620" builtinId="9" hidden="1"/>
    <cellStyle name="Followed Hyperlink" xfId="622" builtinId="9" hidden="1"/>
    <cellStyle name="Followed Hyperlink" xfId="624" builtinId="9" hidden="1"/>
    <cellStyle name="Followed Hyperlink" xfId="626" builtinId="9" hidden="1"/>
    <cellStyle name="Followed Hyperlink" xfId="628" builtinId="9" hidden="1"/>
    <cellStyle name="Followed Hyperlink" xfId="630" builtinId="9" hidden="1"/>
    <cellStyle name="Followed Hyperlink" xfId="632" builtinId="9" hidden="1"/>
    <cellStyle name="Followed Hyperlink" xfId="634" builtinId="9" hidden="1"/>
    <cellStyle name="Followed Hyperlink" xfId="636" builtinId="9" hidden="1"/>
    <cellStyle name="Followed Hyperlink" xfId="638" builtinId="9" hidden="1"/>
    <cellStyle name="Followed Hyperlink" xfId="640" builtinId="9" hidden="1"/>
    <cellStyle name="Followed Hyperlink" xfId="642" builtinId="9" hidden="1"/>
    <cellStyle name="Followed Hyperlink" xfId="644" builtinId="9" hidden="1"/>
    <cellStyle name="Followed Hyperlink" xfId="646" builtinId="9" hidden="1"/>
    <cellStyle name="Followed Hyperlink" xfId="648" builtinId="9" hidden="1"/>
    <cellStyle name="Followed Hyperlink" xfId="650" builtinId="9" hidden="1"/>
    <cellStyle name="Followed Hyperlink" xfId="652" builtinId="9" hidden="1"/>
    <cellStyle name="Followed Hyperlink" xfId="654" builtinId="9" hidden="1"/>
    <cellStyle name="Followed Hyperlink" xfId="656" builtinId="9" hidden="1"/>
    <cellStyle name="Followed Hyperlink" xfId="658" builtinId="9" hidden="1"/>
    <cellStyle name="Followed Hyperlink" xfId="660" builtinId="9" hidden="1"/>
    <cellStyle name="Followed Hyperlink" xfId="662" builtinId="9" hidden="1"/>
    <cellStyle name="Followed Hyperlink" xfId="664" builtinId="9" hidden="1"/>
    <cellStyle name="Followed Hyperlink" xfId="666" builtinId="9" hidden="1"/>
    <cellStyle name="Followed Hyperlink" xfId="668" builtinId="9" hidden="1"/>
    <cellStyle name="Followed Hyperlink" xfId="670" builtinId="9" hidden="1"/>
    <cellStyle name="Followed Hyperlink" xfId="672" builtinId="9" hidden="1"/>
    <cellStyle name="Followed Hyperlink" xfId="674" builtinId="9" hidden="1"/>
    <cellStyle name="Followed Hyperlink" xfId="676" builtinId="9" hidden="1"/>
    <cellStyle name="Followed Hyperlink" xfId="678" builtinId="9" hidden="1"/>
    <cellStyle name="Followed Hyperlink" xfId="680" builtinId="9" hidden="1"/>
    <cellStyle name="Followed Hyperlink" xfId="682" builtinId="9" hidden="1"/>
    <cellStyle name="Followed Hyperlink" xfId="684" builtinId="9" hidden="1"/>
    <cellStyle name="Followed Hyperlink" xfId="686" builtinId="9" hidden="1"/>
    <cellStyle name="Followed Hyperlink" xfId="688" builtinId="9" hidden="1"/>
    <cellStyle name="Followed Hyperlink" xfId="690" builtinId="9" hidden="1"/>
    <cellStyle name="Followed Hyperlink" xfId="692" builtinId="9" hidden="1"/>
    <cellStyle name="Followed Hyperlink" xfId="694" builtinId="9" hidden="1"/>
    <cellStyle name="Followed Hyperlink" xfId="696" builtinId="9" hidden="1"/>
    <cellStyle name="Followed Hyperlink" xfId="698" builtinId="9" hidden="1"/>
    <cellStyle name="Followed Hyperlink" xfId="700" builtinId="9" hidden="1"/>
    <cellStyle name="Followed Hyperlink" xfId="702" builtinId="9" hidden="1"/>
    <cellStyle name="Followed Hyperlink" xfId="704" builtinId="9" hidden="1"/>
    <cellStyle name="Followed Hyperlink" xfId="706" builtinId="9" hidden="1"/>
    <cellStyle name="Followed Hyperlink" xfId="708" builtinId="9" hidden="1"/>
    <cellStyle name="Followed Hyperlink" xfId="710" builtinId="9" hidden="1"/>
    <cellStyle name="Followed Hyperlink" xfId="712" builtinId="9" hidden="1"/>
    <cellStyle name="Followed Hyperlink" xfId="714" builtinId="9" hidden="1"/>
    <cellStyle name="Followed Hyperlink" xfId="716" builtinId="9" hidden="1"/>
    <cellStyle name="Followed Hyperlink" xfId="718" builtinId="9" hidden="1"/>
    <cellStyle name="Followed Hyperlink" xfId="720" builtinId="9" hidden="1"/>
    <cellStyle name="Followed Hyperlink" xfId="722" builtinId="9" hidden="1"/>
    <cellStyle name="Followed Hyperlink" xfId="724" builtinId="9" hidden="1"/>
    <cellStyle name="Followed Hyperlink" xfId="728" builtinId="9" hidden="1"/>
    <cellStyle name="Followed Hyperlink" xfId="730" builtinId="9" hidden="1"/>
    <cellStyle name="Followed Hyperlink" xfId="732" builtinId="9" hidden="1"/>
    <cellStyle name="Followed Hyperlink" xfId="734" builtinId="9" hidden="1"/>
    <cellStyle name="Followed Hyperlink" xfId="736" builtinId="9" hidden="1"/>
    <cellStyle name="Followed Hyperlink" xfId="738" builtinId="9" hidden="1"/>
    <cellStyle name="Followed Hyperlink" xfId="740" builtinId="9" hidden="1"/>
    <cellStyle name="Followed Hyperlink" xfId="742" builtinId="9" hidden="1"/>
    <cellStyle name="Followed Hyperlink" xfId="744" builtinId="9" hidden="1"/>
    <cellStyle name="Followed Hyperlink" xfId="746" builtinId="9" hidden="1"/>
    <cellStyle name="Followed Hyperlink" xfId="748" builtinId="9" hidden="1"/>
    <cellStyle name="Followed Hyperlink" xfId="750" builtinId="9" hidden="1"/>
    <cellStyle name="Followed Hyperlink" xfId="752" builtinId="9" hidden="1"/>
    <cellStyle name="Followed Hyperlink" xfId="754" builtinId="9" hidden="1"/>
    <cellStyle name="Followed Hyperlink" xfId="756" builtinId="9" hidden="1"/>
    <cellStyle name="Followed Hyperlink" xfId="758" builtinId="9" hidden="1"/>
    <cellStyle name="Followed Hyperlink" xfId="760" builtinId="9" hidden="1"/>
    <cellStyle name="Followed Hyperlink" xfId="762" builtinId="9" hidden="1"/>
    <cellStyle name="Followed Hyperlink" xfId="764" builtinId="9" hidden="1"/>
    <cellStyle name="Followed Hyperlink" xfId="766" builtinId="9" hidden="1"/>
    <cellStyle name="Followed Hyperlink" xfId="768" builtinId="9" hidden="1"/>
    <cellStyle name="Followed Hyperlink" xfId="770" builtinId="9" hidden="1"/>
    <cellStyle name="Followed Hyperlink" xfId="772" builtinId="9" hidden="1"/>
    <cellStyle name="Followed Hyperlink" xfId="774" builtinId="9" hidden="1"/>
    <cellStyle name="Followed Hyperlink" xfId="776" builtinId="9" hidden="1"/>
    <cellStyle name="Followed Hyperlink" xfId="778" builtinId="9" hidden="1"/>
    <cellStyle name="Followed Hyperlink" xfId="780" builtinId="9" hidden="1"/>
    <cellStyle name="Followed Hyperlink" xfId="782" builtinId="9" hidden="1"/>
    <cellStyle name="Followed Hyperlink" xfId="784" builtinId="9" hidden="1"/>
    <cellStyle name="Followed Hyperlink" xfId="786" builtinId="9" hidden="1"/>
    <cellStyle name="Followed Hyperlink" xfId="788" builtinId="9" hidden="1"/>
    <cellStyle name="Followed Hyperlink" xfId="790" builtinId="9" hidden="1"/>
    <cellStyle name="Followed Hyperlink" xfId="792" builtinId="9" hidden="1"/>
    <cellStyle name="Followed Hyperlink" xfId="794" builtinId="9" hidden="1"/>
    <cellStyle name="Followed Hyperlink" xfId="796" builtinId="9" hidden="1"/>
    <cellStyle name="Followed Hyperlink" xfId="798" builtinId="9" hidden="1"/>
    <cellStyle name="Followed Hyperlink" xfId="800" builtinId="9" hidden="1"/>
    <cellStyle name="Followed Hyperlink" xfId="802" builtinId="9" hidden="1"/>
    <cellStyle name="Followed Hyperlink" xfId="804" builtinId="9" hidden="1"/>
    <cellStyle name="Followed Hyperlink" xfId="806" builtinId="9" hidden="1"/>
    <cellStyle name="Followed Hyperlink" xfId="808" builtinId="9" hidden="1"/>
    <cellStyle name="Followed Hyperlink" xfId="810" builtinId="9" hidden="1"/>
    <cellStyle name="Followed Hyperlink" xfId="812" builtinId="9" hidden="1"/>
    <cellStyle name="Followed Hyperlink" xfId="814" builtinId="9" hidden="1"/>
    <cellStyle name="Followed Hyperlink" xfId="816" builtinId="9" hidden="1"/>
    <cellStyle name="Followed Hyperlink" xfId="818" builtinId="9" hidden="1"/>
    <cellStyle name="Followed Hyperlink" xfId="820" builtinId="9" hidden="1"/>
    <cellStyle name="Followed Hyperlink" xfId="822" builtinId="9" hidden="1"/>
    <cellStyle name="Followed Hyperlink" xfId="824" builtinId="9" hidden="1"/>
    <cellStyle name="Followed Hyperlink" xfId="826" builtinId="9" hidden="1"/>
    <cellStyle name="Followed Hyperlink" xfId="828" builtinId="9" hidden="1"/>
    <cellStyle name="Followed Hyperlink" xfId="830" builtinId="9" hidden="1"/>
    <cellStyle name="Followed Hyperlink" xfId="832" builtinId="9" hidden="1"/>
    <cellStyle name="Followed Hyperlink" xfId="834" builtinId="9" hidden="1"/>
    <cellStyle name="Followed Hyperlink" xfId="836" builtinId="9" hidden="1"/>
    <cellStyle name="Followed Hyperlink" xfId="838" builtinId="9" hidden="1"/>
    <cellStyle name="Followed Hyperlink" xfId="840" builtinId="9" hidden="1"/>
    <cellStyle name="Followed Hyperlink" xfId="842" builtinId="9" hidden="1"/>
    <cellStyle name="Followed Hyperlink" xfId="844" builtinId="9" hidden="1"/>
    <cellStyle name="Followed Hyperlink" xfId="846" builtinId="9" hidden="1"/>
    <cellStyle name="Followed Hyperlink" xfId="848" builtinId="9" hidden="1"/>
    <cellStyle name="Followed Hyperlink" xfId="850" builtinId="9" hidden="1"/>
    <cellStyle name="Followed Hyperlink" xfId="852" builtinId="9" hidden="1"/>
    <cellStyle name="Followed Hyperlink" xfId="854" builtinId="9" hidden="1"/>
    <cellStyle name="Followed Hyperlink" xfId="856" builtinId="9" hidden="1"/>
    <cellStyle name="Followed Hyperlink" xfId="858" builtinId="9" hidden="1"/>
    <cellStyle name="Followed Hyperlink" xfId="860" builtinId="9" hidden="1"/>
    <cellStyle name="Followed Hyperlink" xfId="862" builtinId="9" hidden="1"/>
    <cellStyle name="Followed Hyperlink" xfId="864" builtinId="9" hidden="1"/>
    <cellStyle name="Followed Hyperlink" xfId="866" builtinId="9" hidden="1"/>
    <cellStyle name="Followed Hyperlink" xfId="868" builtinId="9" hidden="1"/>
    <cellStyle name="Followed Hyperlink" xfId="870" builtinId="9" hidden="1"/>
    <cellStyle name="Followed Hyperlink" xfId="872" builtinId="9" hidden="1"/>
    <cellStyle name="Followed Hyperlink" xfId="874" builtinId="9" hidden="1"/>
    <cellStyle name="Followed Hyperlink" xfId="876" builtinId="9" hidden="1"/>
    <cellStyle name="Followed Hyperlink" xfId="878" builtinId="9" hidden="1"/>
    <cellStyle name="Followed Hyperlink" xfId="880" builtinId="9" hidden="1"/>
    <cellStyle name="Followed Hyperlink" xfId="882" builtinId="9" hidden="1"/>
    <cellStyle name="Followed Hyperlink" xfId="884" builtinId="9" hidden="1"/>
    <cellStyle name="Followed Hyperlink" xfId="886" builtinId="9" hidden="1"/>
    <cellStyle name="Followed Hyperlink" xfId="888" builtinId="9" hidden="1"/>
    <cellStyle name="Followed Hyperlink" xfId="890" builtinId="9" hidden="1"/>
    <cellStyle name="Followed Hyperlink" xfId="892" builtinId="9" hidden="1"/>
    <cellStyle name="Followed Hyperlink" xfId="894" builtinId="9" hidden="1"/>
    <cellStyle name="Followed Hyperlink" xfId="896" builtinId="9" hidden="1"/>
    <cellStyle name="Followed Hyperlink" xfId="898" builtinId="9" hidden="1"/>
    <cellStyle name="Followed Hyperlink" xfId="900" builtinId="9" hidden="1"/>
    <cellStyle name="Followed Hyperlink" xfId="902" builtinId="9" hidden="1"/>
    <cellStyle name="Followed Hyperlink" xfId="904" builtinId="9" hidden="1"/>
    <cellStyle name="Followed Hyperlink" xfId="906" builtinId="9" hidden="1"/>
    <cellStyle name="Followed Hyperlink" xfId="908" builtinId="9" hidden="1"/>
    <cellStyle name="Followed Hyperlink" xfId="910" builtinId="9" hidden="1"/>
    <cellStyle name="Followed Hyperlink" xfId="912" builtinId="9" hidden="1"/>
    <cellStyle name="Followed Hyperlink" xfId="914" builtinId="9" hidden="1"/>
    <cellStyle name="Followed Hyperlink" xfId="916" builtinId="9" hidden="1"/>
    <cellStyle name="Followed Hyperlink" xfId="918" builtinId="9" hidden="1"/>
    <cellStyle name="Followed Hyperlink" xfId="920" builtinId="9" hidden="1"/>
    <cellStyle name="Followed Hyperlink" xfId="922" builtinId="9" hidden="1"/>
    <cellStyle name="Followed Hyperlink" xfId="924" builtinId="9" hidden="1"/>
    <cellStyle name="Followed Hyperlink" xfId="926" builtinId="9" hidden="1"/>
    <cellStyle name="Followed Hyperlink" xfId="928" builtinId="9" hidden="1"/>
    <cellStyle name="Followed Hyperlink" xfId="930" builtinId="9" hidden="1"/>
    <cellStyle name="Followed Hyperlink" xfId="932" builtinId="9" hidden="1"/>
    <cellStyle name="Followed Hyperlink" xfId="934" builtinId="9" hidden="1"/>
    <cellStyle name="Followed Hyperlink" xfId="936" builtinId="9" hidden="1"/>
    <cellStyle name="Followed Hyperlink" xfId="938" builtinId="9" hidden="1"/>
    <cellStyle name="Followed Hyperlink" xfId="940" builtinId="9" hidden="1"/>
    <cellStyle name="Followed Hyperlink" xfId="942" builtinId="9" hidden="1"/>
    <cellStyle name="Followed Hyperlink" xfId="944" builtinId="9" hidden="1"/>
    <cellStyle name="Followed Hyperlink" xfId="946" builtinId="9" hidden="1"/>
    <cellStyle name="Followed Hyperlink" xfId="948" builtinId="9" hidden="1"/>
    <cellStyle name="Followed Hyperlink" xfId="950" builtinId="9" hidden="1"/>
    <cellStyle name="Followed Hyperlink" xfId="952" builtinId="9" hidden="1"/>
    <cellStyle name="Followed Hyperlink" xfId="954" builtinId="9" hidden="1"/>
    <cellStyle name="Followed Hyperlink" xfId="956" builtinId="9" hidden="1"/>
    <cellStyle name="Followed Hyperlink" xfId="958" builtinId="9" hidden="1"/>
    <cellStyle name="Followed Hyperlink" xfId="960" builtinId="9" hidden="1"/>
    <cellStyle name="Followed Hyperlink" xfId="962" builtinId="9" hidden="1"/>
    <cellStyle name="Followed Hyperlink" xfId="964" builtinId="9" hidden="1"/>
    <cellStyle name="Followed Hyperlink" xfId="966" builtinId="9" hidden="1"/>
    <cellStyle name="Followed Hyperlink" xfId="968" builtinId="9" hidden="1"/>
    <cellStyle name="Followed Hyperlink" xfId="970" builtinId="9" hidden="1"/>
    <cellStyle name="Followed Hyperlink" xfId="972" builtinId="9" hidden="1"/>
    <cellStyle name="Followed Hyperlink" xfId="974" builtinId="9" hidden="1"/>
    <cellStyle name="Followed Hyperlink" xfId="976" builtinId="9" hidden="1"/>
    <cellStyle name="Followed Hyperlink" xfId="978" builtinId="9" hidden="1"/>
    <cellStyle name="Followed Hyperlink" xfId="980" builtinId="9" hidden="1"/>
    <cellStyle name="Followed Hyperlink" xfId="982" builtinId="9" hidden="1"/>
    <cellStyle name="Followed Hyperlink" xfId="984" builtinId="9" hidden="1"/>
    <cellStyle name="Followed Hyperlink" xfId="986" builtinId="9" hidden="1"/>
    <cellStyle name="Followed Hyperlink" xfId="988" builtinId="9" hidden="1"/>
    <cellStyle name="Followed Hyperlink" xfId="990" builtinId="9" hidden="1"/>
    <cellStyle name="Followed Hyperlink" xfId="992" builtinId="9" hidden="1"/>
    <cellStyle name="Followed Hyperlink" xfId="994" builtinId="9" hidden="1"/>
    <cellStyle name="Followed Hyperlink" xfId="996" builtinId="9" hidden="1"/>
    <cellStyle name="Followed Hyperlink" xfId="998" builtinId="9" hidden="1"/>
    <cellStyle name="Followed Hyperlink" xfId="1000" builtinId="9" hidden="1"/>
    <cellStyle name="Followed Hyperlink" xfId="1002" builtinId="9" hidden="1"/>
    <cellStyle name="Followed Hyperlink" xfId="1004" builtinId="9" hidden="1"/>
    <cellStyle name="Followed Hyperlink" xfId="1006" builtinId="9" hidden="1"/>
    <cellStyle name="Followed Hyperlink" xfId="1008" builtinId="9" hidden="1"/>
    <cellStyle name="Followed Hyperlink" xfId="1010" builtinId="9" hidden="1"/>
    <cellStyle name="Followed Hyperlink" xfId="1012" builtinId="9" hidden="1"/>
    <cellStyle name="Followed Hyperlink" xfId="1014" builtinId="9" hidden="1"/>
    <cellStyle name="Followed Hyperlink" xfId="1016" builtinId="9" hidden="1"/>
    <cellStyle name="Followed Hyperlink" xfId="1018" builtinId="9" hidden="1"/>
    <cellStyle name="Followed Hyperlink" xfId="1020" builtinId="9" hidden="1"/>
    <cellStyle name="Followed Hyperlink" xfId="1022" builtinId="9" hidden="1"/>
    <cellStyle name="Followed Hyperlink" xfId="1024" builtinId="9" hidden="1"/>
    <cellStyle name="Followed Hyperlink" xfId="1026" builtinId="9" hidden="1"/>
    <cellStyle name="Followed Hyperlink" xfId="1028" builtinId="9" hidden="1"/>
    <cellStyle name="Followed Hyperlink" xfId="1030" builtinId="9" hidden="1"/>
    <cellStyle name="Followed Hyperlink" xfId="1032" builtinId="9" hidden="1"/>
    <cellStyle name="Followed Hyperlink" xfId="1034" builtinId="9" hidden="1"/>
    <cellStyle name="Followed Hyperlink" xfId="1036" builtinId="9" hidden="1"/>
    <cellStyle name="Followed Hyperlink" xfId="1038" builtinId="9" hidden="1"/>
    <cellStyle name="Followed Hyperlink" xfId="1040" builtinId="9" hidden="1"/>
    <cellStyle name="Followed Hyperlink" xfId="1042" builtinId="9" hidden="1"/>
    <cellStyle name="Followed Hyperlink" xfId="1044" builtinId="9" hidden="1"/>
    <cellStyle name="Followed Hyperlink" xfId="1046" builtinId="9" hidden="1"/>
    <cellStyle name="Followed Hyperlink" xfId="1048" builtinId="9" hidden="1"/>
    <cellStyle name="Followed Hyperlink" xfId="1050" builtinId="9" hidden="1"/>
    <cellStyle name="Followed Hyperlink" xfId="1052" builtinId="9" hidden="1"/>
    <cellStyle name="Followed Hyperlink" xfId="1054" builtinId="9" hidden="1"/>
    <cellStyle name="Followed Hyperlink" xfId="1056" builtinId="9" hidden="1"/>
    <cellStyle name="Followed Hyperlink" xfId="1058" builtinId="9" hidden="1"/>
    <cellStyle name="Followed Hyperlink" xfId="1060" builtinId="9" hidden="1"/>
    <cellStyle name="Followed Hyperlink" xfId="1062" builtinId="9" hidden="1"/>
    <cellStyle name="Followed Hyperlink" xfId="1064" builtinId="9" hidden="1"/>
    <cellStyle name="Followed Hyperlink" xfId="1066" builtinId="9" hidden="1"/>
    <cellStyle name="Followed Hyperlink" xfId="1068" builtinId="9" hidden="1"/>
    <cellStyle name="Followed Hyperlink" xfId="1070" builtinId="9" hidden="1"/>
    <cellStyle name="Followed Hyperlink" xfId="1072" builtinId="9" hidden="1"/>
    <cellStyle name="Followed Hyperlink" xfId="1074" builtinId="9" hidden="1"/>
    <cellStyle name="Followed Hyperlink" xfId="1076" builtinId="9" hidden="1"/>
    <cellStyle name="Followed Hyperlink" xfId="1078" builtinId="9" hidden="1"/>
    <cellStyle name="Followed Hyperlink" xfId="1080" builtinId="9" hidden="1"/>
    <cellStyle name="Followed Hyperlink" xfId="1082" builtinId="9" hidden="1"/>
    <cellStyle name="Followed Hyperlink" xfId="1084" builtinId="9" hidden="1"/>
    <cellStyle name="Followed Hyperlink" xfId="1086" builtinId="9" hidden="1"/>
    <cellStyle name="Followed Hyperlink" xfId="1088" builtinId="9" hidden="1"/>
    <cellStyle name="Followed Hyperlink" xfId="1090" builtinId="9" hidden="1"/>
    <cellStyle name="Followed Hyperlink" xfId="1092" builtinId="9" hidden="1"/>
    <cellStyle name="Followed Hyperlink" xfId="1094" builtinId="9" hidden="1"/>
    <cellStyle name="Followed Hyperlink" xfId="1096" builtinId="9" hidden="1"/>
    <cellStyle name="Followed Hyperlink" xfId="1098" builtinId="9" hidden="1"/>
    <cellStyle name="Followed Hyperlink" xfId="1100" builtinId="9" hidden="1"/>
    <cellStyle name="Followed Hyperlink" xfId="1102" builtinId="9" hidden="1"/>
    <cellStyle name="Followed Hyperlink" xfId="1104" builtinId="9" hidden="1"/>
    <cellStyle name="Followed Hyperlink" xfId="1106" builtinId="9" hidden="1"/>
    <cellStyle name="Followed Hyperlink" xfId="1108" builtinId="9" hidden="1"/>
    <cellStyle name="Followed Hyperlink" xfId="1110" builtinId="9" hidden="1"/>
    <cellStyle name="Followed Hyperlink" xfId="1112" builtinId="9" hidden="1"/>
    <cellStyle name="Followed Hyperlink" xfId="1114" builtinId="9" hidden="1"/>
    <cellStyle name="Followed Hyperlink" xfId="1116" builtinId="9" hidden="1"/>
    <cellStyle name="Followed Hyperlink" xfId="1118" builtinId="9" hidden="1"/>
    <cellStyle name="Followed Hyperlink" xfId="1120" builtinId="9" hidden="1"/>
    <cellStyle name="Followed Hyperlink" xfId="1122" builtinId="9" hidden="1"/>
    <cellStyle name="Followed Hyperlink" xfId="1124" builtinId="9" hidden="1"/>
    <cellStyle name="Followed Hyperlink" xfId="1126" builtinId="9" hidden="1"/>
    <cellStyle name="Followed Hyperlink" xfId="1128" builtinId="9" hidden="1"/>
    <cellStyle name="Followed Hyperlink" xfId="1130" builtinId="9" hidden="1"/>
    <cellStyle name="Followed Hyperlink" xfId="1132" builtinId="9" hidden="1"/>
    <cellStyle name="Followed Hyperlink" xfId="1134" builtinId="9" hidden="1"/>
    <cellStyle name="Followed Hyperlink" xfId="1136" builtinId="9" hidden="1"/>
    <cellStyle name="Followed Hyperlink" xfId="1138" builtinId="9" hidden="1"/>
    <cellStyle name="Followed Hyperlink" xfId="1140" builtinId="9" hidden="1"/>
    <cellStyle name="Followed Hyperlink" xfId="1142" builtinId="9" hidden="1"/>
    <cellStyle name="Followed Hyperlink" xfId="1144" builtinId="9" hidden="1"/>
    <cellStyle name="Followed Hyperlink" xfId="1146" builtinId="9" hidden="1"/>
    <cellStyle name="Followed Hyperlink" xfId="1148" builtinId="9" hidden="1"/>
    <cellStyle name="Followed Hyperlink" xfId="1150" builtinId="9" hidden="1"/>
    <cellStyle name="Followed Hyperlink" xfId="1152" builtinId="9" hidden="1"/>
    <cellStyle name="Followed Hyperlink" xfId="1154" builtinId="9" hidden="1"/>
    <cellStyle name="Followed Hyperlink" xfId="1156" builtinId="9" hidden="1"/>
    <cellStyle name="Followed Hyperlink" xfId="1158" builtinId="9" hidden="1"/>
    <cellStyle name="Followed Hyperlink" xfId="1160" builtinId="9" hidden="1"/>
    <cellStyle name="Followed Hyperlink" xfId="1162" builtinId="9" hidden="1"/>
    <cellStyle name="Followed Hyperlink" xfId="1164" builtinId="9" hidden="1"/>
    <cellStyle name="Followed Hyperlink" xfId="1166" builtinId="9" hidden="1"/>
    <cellStyle name="Followed Hyperlink" xfId="1168" builtinId="9" hidden="1"/>
    <cellStyle name="Followed Hyperlink" xfId="1170" builtinId="9" hidden="1"/>
    <cellStyle name="Followed Hyperlink" xfId="1172" builtinId="9" hidden="1"/>
    <cellStyle name="Followed Hyperlink" xfId="1174" builtinId="9" hidden="1"/>
    <cellStyle name="Followed Hyperlink" xfId="1176" builtinId="9" hidden="1"/>
    <cellStyle name="Followed Hyperlink" xfId="1178" builtinId="9" hidden="1"/>
    <cellStyle name="Followed Hyperlink" xfId="1180" builtinId="9" hidden="1"/>
    <cellStyle name="Followed Hyperlink" xfId="1182" builtinId="9" hidden="1"/>
    <cellStyle name="Followed Hyperlink" xfId="1184" builtinId="9" hidden="1"/>
    <cellStyle name="Followed Hyperlink" xfId="1186" builtinId="9" hidden="1"/>
    <cellStyle name="Followed Hyperlink" xfId="1188" builtinId="9" hidden="1"/>
    <cellStyle name="Followed Hyperlink" xfId="1190" builtinId="9" hidden="1"/>
    <cellStyle name="Followed Hyperlink" xfId="1192" builtinId="9" hidden="1"/>
    <cellStyle name="Followed Hyperlink" xfId="1194" builtinId="9" hidden="1"/>
    <cellStyle name="Followed Hyperlink" xfId="1196" builtinId="9" hidden="1"/>
    <cellStyle name="Followed Hyperlink" xfId="1198" builtinId="9" hidden="1"/>
    <cellStyle name="Followed Hyperlink" xfId="1200" builtinId="9" hidden="1"/>
    <cellStyle name="Followed Hyperlink" xfId="1202" builtinId="9" hidden="1"/>
    <cellStyle name="Followed Hyperlink" xfId="1204" builtinId="9" hidden="1"/>
    <cellStyle name="Followed Hyperlink" xfId="1206" builtinId="9" hidden="1"/>
    <cellStyle name="Followed Hyperlink" xfId="1208" builtinId="9" hidden="1"/>
    <cellStyle name="Followed Hyperlink" xfId="1210" builtinId="9" hidden="1"/>
    <cellStyle name="Followed Hyperlink" xfId="1212" builtinId="9" hidden="1"/>
    <cellStyle name="Followed Hyperlink" xfId="1214" builtinId="9" hidden="1"/>
    <cellStyle name="Followed Hyperlink" xfId="1216" builtinId="9" hidden="1"/>
    <cellStyle name="Followed Hyperlink" xfId="1218" builtinId="9" hidden="1"/>
    <cellStyle name="Followed Hyperlink" xfId="1220" builtinId="9" hidden="1"/>
    <cellStyle name="Followed Hyperlink" xfId="1222" builtinId="9" hidden="1"/>
    <cellStyle name="Followed Hyperlink" xfId="1224" builtinId="9" hidden="1"/>
    <cellStyle name="Followed Hyperlink" xfId="1226" builtinId="9" hidden="1"/>
    <cellStyle name="Followed Hyperlink" xfId="1228" builtinId="9" hidden="1"/>
    <cellStyle name="Followed Hyperlink" xfId="1230" builtinId="9" hidden="1"/>
    <cellStyle name="Followed Hyperlink" xfId="1232" builtinId="9" hidden="1"/>
    <cellStyle name="Followed Hyperlink" xfId="1234" builtinId="9" hidden="1"/>
    <cellStyle name="Followed Hyperlink" xfId="1236" builtinId="9" hidden="1"/>
    <cellStyle name="Followed Hyperlink" xfId="1238" builtinId="9" hidden="1"/>
    <cellStyle name="Followed Hyperlink" xfId="1240" builtinId="9" hidden="1"/>
    <cellStyle name="Followed Hyperlink" xfId="1242" builtinId="9" hidden="1"/>
    <cellStyle name="Followed Hyperlink" xfId="1244" builtinId="9" hidden="1"/>
    <cellStyle name="Followed Hyperlink" xfId="1246" builtinId="9" hidden="1"/>
    <cellStyle name="Followed Hyperlink" xfId="1248" builtinId="9" hidden="1"/>
    <cellStyle name="Followed Hyperlink" xfId="1250" builtinId="9" hidden="1"/>
    <cellStyle name="Followed Hyperlink" xfId="1252" builtinId="9" hidden="1"/>
    <cellStyle name="Followed Hyperlink" xfId="1254" builtinId="9" hidden="1"/>
    <cellStyle name="Followed Hyperlink" xfId="1256" builtinId="9" hidden="1"/>
    <cellStyle name="Followed Hyperlink" xfId="1258" builtinId="9" hidden="1"/>
    <cellStyle name="Followed Hyperlink" xfId="1260" builtinId="9" hidden="1"/>
    <cellStyle name="Followed Hyperlink" xfId="1262" builtinId="9" hidden="1"/>
    <cellStyle name="Followed Hyperlink" xfId="1264" builtinId="9" hidden="1"/>
    <cellStyle name="Followed Hyperlink" xfId="1266" builtinId="9" hidden="1"/>
    <cellStyle name="Followed Hyperlink" xfId="1268" builtinId="9" hidden="1"/>
    <cellStyle name="Followed Hyperlink" xfId="1270" builtinId="9" hidden="1"/>
    <cellStyle name="Followed Hyperlink" xfId="1272" builtinId="9" hidden="1"/>
    <cellStyle name="Followed Hyperlink" xfId="1274" builtinId="9" hidden="1"/>
    <cellStyle name="Followed Hyperlink" xfId="1276" builtinId="9" hidden="1"/>
    <cellStyle name="Followed Hyperlink" xfId="1278" builtinId="9" hidden="1"/>
    <cellStyle name="Followed Hyperlink" xfId="1280" builtinId="9" hidden="1"/>
    <cellStyle name="Followed Hyperlink" xfId="1282" builtinId="9" hidden="1"/>
    <cellStyle name="Followed Hyperlink" xfId="1284" builtinId="9" hidden="1"/>
    <cellStyle name="Followed Hyperlink" xfId="1286" builtinId="9" hidden="1"/>
    <cellStyle name="Followed Hyperlink" xfId="1288" builtinId="9" hidden="1"/>
    <cellStyle name="Followed Hyperlink" xfId="1290" builtinId="9" hidden="1"/>
    <cellStyle name="Followed Hyperlink" xfId="1292" builtinId="9" hidden="1"/>
    <cellStyle name="Followed Hyperlink" xfId="1294" builtinId="9" hidden="1"/>
    <cellStyle name="Followed Hyperlink" xfId="1296" builtinId="9" hidden="1"/>
    <cellStyle name="Followed Hyperlink" xfId="1298" builtinId="9" hidden="1"/>
    <cellStyle name="Followed Hyperlink" xfId="1300" builtinId="9" hidden="1"/>
    <cellStyle name="Followed Hyperlink" xfId="1302" builtinId="9" hidden="1"/>
    <cellStyle name="Followed Hyperlink" xfId="1304" builtinId="9" hidden="1"/>
    <cellStyle name="Followed Hyperlink" xfId="1306" builtinId="9" hidden="1"/>
    <cellStyle name="Followed Hyperlink" xfId="1308" builtinId="9" hidden="1"/>
    <cellStyle name="Followed Hyperlink" xfId="1310" builtinId="9" hidden="1"/>
    <cellStyle name="Followed Hyperlink" xfId="1312" builtinId="9" hidden="1"/>
    <cellStyle name="Followed Hyperlink" xfId="1314" builtinId="9" hidden="1"/>
    <cellStyle name="Followed Hyperlink" xfId="1316" builtinId="9" hidden="1"/>
    <cellStyle name="Followed Hyperlink" xfId="1318" builtinId="9" hidden="1"/>
    <cellStyle name="Followed Hyperlink" xfId="1320" builtinId="9" hidden="1"/>
    <cellStyle name="Followed Hyperlink" xfId="1322" builtinId="9" hidden="1"/>
    <cellStyle name="Followed Hyperlink" xfId="1324" builtinId="9" hidden="1"/>
    <cellStyle name="Followed Hyperlink" xfId="1326" builtinId="9" hidden="1"/>
    <cellStyle name="Followed Hyperlink" xfId="1328" builtinId="9" hidden="1"/>
    <cellStyle name="Followed Hyperlink" xfId="1330" builtinId="9" hidden="1"/>
    <cellStyle name="Followed Hyperlink" xfId="1332" builtinId="9" hidden="1"/>
    <cellStyle name="Followed Hyperlink" xfId="1334" builtinId="9" hidden="1"/>
    <cellStyle name="Followed Hyperlink" xfId="1336" builtinId="9" hidden="1"/>
    <cellStyle name="Followed Hyperlink" xfId="1338" builtinId="9" hidden="1"/>
    <cellStyle name="Followed Hyperlink" xfId="1340" builtinId="9" hidden="1"/>
    <cellStyle name="Followed Hyperlink" xfId="1342" builtinId="9" hidden="1"/>
    <cellStyle name="Followed Hyperlink" xfId="1344" builtinId="9" hidden="1"/>
    <cellStyle name="Followed Hyperlink" xfId="1346" builtinId="9" hidden="1"/>
    <cellStyle name="Followed Hyperlink" xfId="1348" builtinId="9" hidden="1"/>
    <cellStyle name="Followed Hyperlink" xfId="1350" builtinId="9" hidden="1"/>
    <cellStyle name="Followed Hyperlink" xfId="1352" builtinId="9" hidden="1"/>
    <cellStyle name="Followed Hyperlink" xfId="1354" builtinId="9" hidden="1"/>
    <cellStyle name="Followed Hyperlink" xfId="1356" builtinId="9" hidden="1"/>
    <cellStyle name="Followed Hyperlink" xfId="1358" builtinId="9" hidden="1"/>
    <cellStyle name="Followed Hyperlink" xfId="1360" builtinId="9" hidden="1"/>
    <cellStyle name="Followed Hyperlink" xfId="1362" builtinId="9" hidden="1"/>
    <cellStyle name="Followed Hyperlink" xfId="1364" builtinId="9" hidden="1"/>
    <cellStyle name="Followed Hyperlink" xfId="1366" builtinId="9" hidden="1"/>
    <cellStyle name="Followed Hyperlink" xfId="1368" builtinId="9" hidden="1"/>
    <cellStyle name="Followed Hyperlink" xfId="1370" builtinId="9" hidden="1"/>
    <cellStyle name="Followed Hyperlink" xfId="1372" builtinId="9" hidden="1"/>
    <cellStyle name="Followed Hyperlink" xfId="1374" builtinId="9" hidden="1"/>
    <cellStyle name="Followed Hyperlink" xfId="1376" builtinId="9" hidden="1"/>
    <cellStyle name="Followed Hyperlink" xfId="1378" builtinId="9" hidden="1"/>
    <cellStyle name="Followed Hyperlink" xfId="1380" builtinId="9" hidden="1"/>
    <cellStyle name="Followed Hyperlink" xfId="1382" builtinId="9" hidden="1"/>
    <cellStyle name="Followed Hyperlink" xfId="1384" builtinId="9" hidden="1"/>
    <cellStyle name="Followed Hyperlink" xfId="1386" builtinId="9" hidden="1"/>
    <cellStyle name="Followed Hyperlink" xfId="1388" builtinId="9" hidden="1"/>
    <cellStyle name="Followed Hyperlink" xfId="1390" builtinId="9" hidden="1"/>
    <cellStyle name="Followed Hyperlink" xfId="1392" builtinId="9" hidden="1"/>
    <cellStyle name="Followed Hyperlink" xfId="1394" builtinId="9" hidden="1"/>
    <cellStyle name="Followed Hyperlink" xfId="1396" builtinId="9" hidden="1"/>
    <cellStyle name="Followed Hyperlink" xfId="1398" builtinId="9" hidden="1"/>
    <cellStyle name="Followed Hyperlink" xfId="1400" builtinId="9" hidden="1"/>
    <cellStyle name="Followed Hyperlink" xfId="1402" builtinId="9" hidden="1"/>
    <cellStyle name="Followed Hyperlink" xfId="1404" builtinId="9" hidden="1"/>
    <cellStyle name="Followed Hyperlink" xfId="1406" builtinId="9" hidden="1"/>
    <cellStyle name="Followed Hyperlink" xfId="1408" builtinId="9" hidden="1"/>
    <cellStyle name="Followed Hyperlink" xfId="1410" builtinId="9" hidden="1"/>
    <cellStyle name="Followed Hyperlink" xfId="1412" builtinId="9" hidden="1"/>
    <cellStyle name="Followed Hyperlink" xfId="1414" builtinId="9" hidden="1"/>
    <cellStyle name="Followed Hyperlink" xfId="1416" builtinId="9" hidden="1"/>
    <cellStyle name="Followed Hyperlink" xfId="1418" builtinId="9" hidden="1"/>
    <cellStyle name="Followed Hyperlink" xfId="1420" builtinId="9" hidden="1"/>
    <cellStyle name="Followed Hyperlink" xfId="1422" builtinId="9" hidden="1"/>
    <cellStyle name="Followed Hyperlink" xfId="1424" builtinId="9" hidden="1"/>
    <cellStyle name="Followed Hyperlink" xfId="1426" builtinId="9" hidden="1"/>
    <cellStyle name="Followed Hyperlink" xfId="1428" builtinId="9" hidden="1"/>
    <cellStyle name="Followed Hyperlink" xfId="1430" builtinId="9" hidden="1"/>
    <cellStyle name="Followed Hyperlink" xfId="1432" builtinId="9" hidden="1"/>
    <cellStyle name="Followed Hyperlink" xfId="1434" builtinId="9" hidden="1"/>
    <cellStyle name="Followed Hyperlink" xfId="1436" builtinId="9" hidden="1"/>
    <cellStyle name="Followed Hyperlink" xfId="1438" builtinId="9" hidden="1"/>
    <cellStyle name="Followed Hyperlink" xfId="1440" builtinId="9" hidden="1"/>
    <cellStyle name="Followed Hyperlink" xfId="1442" builtinId="9" hidden="1"/>
    <cellStyle name="Followed Hyperlink" xfId="1444" builtinId="9" hidden="1"/>
    <cellStyle name="Followed Hyperlink" xfId="1446" builtinId="9" hidden="1"/>
    <cellStyle name="Followed Hyperlink" xfId="1448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Hyperlink" xfId="83" builtinId="8" hidden="1"/>
    <cellStyle name="Hyperlink" xfId="85" builtinId="8" hidden="1"/>
    <cellStyle name="Hyperlink" xfId="87" builtinId="8" hidden="1"/>
    <cellStyle name="Hyperlink" xfId="89" builtinId="8" hidden="1"/>
    <cellStyle name="Hyperlink" xfId="91" builtinId="8" hidden="1"/>
    <cellStyle name="Hyperlink" xfId="93" builtinId="8" hidden="1"/>
    <cellStyle name="Hyperlink" xfId="95" builtinId="8" hidden="1"/>
    <cellStyle name="Hyperlink" xfId="97" builtinId="8" hidden="1"/>
    <cellStyle name="Hyperlink" xfId="99" builtinId="8" hidden="1"/>
    <cellStyle name="Hyperlink" xfId="101" builtinId="8" hidden="1"/>
    <cellStyle name="Hyperlink" xfId="103" builtinId="8" hidden="1"/>
    <cellStyle name="Hyperlink" xfId="105" builtinId="8" hidden="1"/>
    <cellStyle name="Hyperlink" xfId="107" builtinId="8" hidden="1"/>
    <cellStyle name="Hyperlink" xfId="109" builtinId="8" hidden="1"/>
    <cellStyle name="Hyperlink" xfId="111" builtinId="8" hidden="1"/>
    <cellStyle name="Hyperlink" xfId="113" builtinId="8" hidden="1"/>
    <cellStyle name="Hyperlink" xfId="115" builtinId="8" hidden="1"/>
    <cellStyle name="Hyperlink" xfId="117" builtinId="8" hidden="1"/>
    <cellStyle name="Hyperlink" xfId="119" builtinId="8" hidden="1"/>
    <cellStyle name="Hyperlink" xfId="121" builtinId="8" hidden="1"/>
    <cellStyle name="Hyperlink" xfId="123" builtinId="8" hidden="1"/>
    <cellStyle name="Hyperlink" xfId="125" builtinId="8" hidden="1"/>
    <cellStyle name="Hyperlink" xfId="127" builtinId="8" hidden="1"/>
    <cellStyle name="Hyperlink" xfId="129" builtinId="8" hidden="1"/>
    <cellStyle name="Hyperlink" xfId="131" builtinId="8" hidden="1"/>
    <cellStyle name="Hyperlink" xfId="133" builtinId="8" hidden="1"/>
    <cellStyle name="Hyperlink" xfId="135" builtinId="8" hidden="1"/>
    <cellStyle name="Hyperlink" xfId="137" builtinId="8" hidden="1"/>
    <cellStyle name="Hyperlink" xfId="139" builtinId="8" hidden="1"/>
    <cellStyle name="Hyperlink" xfId="141" builtinId="8" hidden="1"/>
    <cellStyle name="Hyperlink" xfId="143" builtinId="8" hidden="1"/>
    <cellStyle name="Hyperlink" xfId="145" builtinId="8" hidden="1"/>
    <cellStyle name="Hyperlink" xfId="147" builtinId="8" hidden="1"/>
    <cellStyle name="Hyperlink" xfId="149" builtinId="8" hidden="1"/>
    <cellStyle name="Hyperlink" xfId="151" builtinId="8" hidden="1"/>
    <cellStyle name="Hyperlink" xfId="153" builtinId="8" hidden="1"/>
    <cellStyle name="Hyperlink" xfId="155" builtinId="8" hidden="1"/>
    <cellStyle name="Hyperlink" xfId="157" builtinId="8" hidden="1"/>
    <cellStyle name="Hyperlink" xfId="159" builtinId="8" hidden="1"/>
    <cellStyle name="Hyperlink" xfId="161" builtinId="8" hidden="1"/>
    <cellStyle name="Hyperlink" xfId="163" builtinId="8" hidden="1"/>
    <cellStyle name="Hyperlink" xfId="165" builtinId="8" hidden="1"/>
    <cellStyle name="Hyperlink" xfId="167" builtinId="8" hidden="1"/>
    <cellStyle name="Hyperlink" xfId="169" builtinId="8" hidden="1"/>
    <cellStyle name="Hyperlink" xfId="171" builtinId="8" hidden="1"/>
    <cellStyle name="Hyperlink" xfId="173" builtinId="8" hidden="1"/>
    <cellStyle name="Hyperlink" xfId="175" builtinId="8" hidden="1"/>
    <cellStyle name="Hyperlink" xfId="177" builtinId="8" hidden="1"/>
    <cellStyle name="Hyperlink" xfId="179" builtinId="8" hidden="1"/>
    <cellStyle name="Hyperlink" xfId="181" builtinId="8" hidden="1"/>
    <cellStyle name="Hyperlink" xfId="183" builtinId="8" hidden="1"/>
    <cellStyle name="Hyperlink" xfId="185" builtinId="8" hidden="1"/>
    <cellStyle name="Hyperlink" xfId="187" builtinId="8" hidden="1"/>
    <cellStyle name="Hyperlink" xfId="189" builtinId="8" hidden="1"/>
    <cellStyle name="Hyperlink" xfId="191" builtinId="8" hidden="1"/>
    <cellStyle name="Hyperlink" xfId="193" builtinId="8" hidden="1"/>
    <cellStyle name="Hyperlink" xfId="195" builtinId="8" hidden="1"/>
    <cellStyle name="Hyperlink" xfId="197" builtinId="8" hidden="1"/>
    <cellStyle name="Hyperlink" xfId="199" builtinId="8" hidden="1"/>
    <cellStyle name="Hyperlink" xfId="201" builtinId="8" hidden="1"/>
    <cellStyle name="Hyperlink" xfId="203" builtinId="8" hidden="1"/>
    <cellStyle name="Hyperlink" xfId="205" builtinId="8" hidden="1"/>
    <cellStyle name="Hyperlink" xfId="207" builtinId="8" hidden="1"/>
    <cellStyle name="Hyperlink" xfId="209" builtinId="8" hidden="1"/>
    <cellStyle name="Hyperlink" xfId="211" builtinId="8" hidden="1"/>
    <cellStyle name="Hyperlink" xfId="213" builtinId="8" hidden="1"/>
    <cellStyle name="Hyperlink" xfId="215" builtinId="8" hidden="1"/>
    <cellStyle name="Hyperlink" xfId="217" builtinId="8" hidden="1"/>
    <cellStyle name="Hyperlink" xfId="219" builtinId="8" hidden="1"/>
    <cellStyle name="Hyperlink" xfId="221" builtinId="8" hidden="1"/>
    <cellStyle name="Hyperlink" xfId="223" builtinId="8" hidden="1"/>
    <cellStyle name="Hyperlink" xfId="225" builtinId="8" hidden="1"/>
    <cellStyle name="Hyperlink" xfId="227" builtinId="8" hidden="1"/>
    <cellStyle name="Hyperlink" xfId="229" builtinId="8" hidden="1"/>
    <cellStyle name="Hyperlink" xfId="231" builtinId="8" hidden="1"/>
    <cellStyle name="Hyperlink" xfId="233" builtinId="8" hidden="1"/>
    <cellStyle name="Hyperlink" xfId="235" builtinId="8" hidden="1"/>
    <cellStyle name="Hyperlink" xfId="237" builtinId="8" hidden="1"/>
    <cellStyle name="Hyperlink" xfId="239" builtinId="8" hidden="1"/>
    <cellStyle name="Hyperlink" xfId="241" builtinId="8" hidden="1"/>
    <cellStyle name="Hyperlink" xfId="243" builtinId="8" hidden="1"/>
    <cellStyle name="Hyperlink" xfId="245" builtinId="8" hidden="1"/>
    <cellStyle name="Hyperlink" xfId="247" builtinId="8" hidden="1"/>
    <cellStyle name="Hyperlink" xfId="249" builtinId="8" hidden="1"/>
    <cellStyle name="Hyperlink" xfId="251" builtinId="8" hidden="1"/>
    <cellStyle name="Hyperlink" xfId="253" builtinId="8" hidden="1"/>
    <cellStyle name="Hyperlink" xfId="255" builtinId="8" hidden="1"/>
    <cellStyle name="Hyperlink" xfId="257" builtinId="8" hidden="1"/>
    <cellStyle name="Hyperlink" xfId="259" builtinId="8" hidden="1"/>
    <cellStyle name="Hyperlink" xfId="261" builtinId="8" hidden="1"/>
    <cellStyle name="Hyperlink" xfId="263" builtinId="8" hidden="1"/>
    <cellStyle name="Hyperlink" xfId="265" builtinId="8" hidden="1"/>
    <cellStyle name="Hyperlink" xfId="267" builtinId="8" hidden="1"/>
    <cellStyle name="Hyperlink" xfId="269" builtinId="8" hidden="1"/>
    <cellStyle name="Hyperlink" xfId="271" builtinId="8" hidden="1"/>
    <cellStyle name="Hyperlink" xfId="273" builtinId="8" hidden="1"/>
    <cellStyle name="Hyperlink" xfId="275" builtinId="8" hidden="1"/>
    <cellStyle name="Hyperlink" xfId="277" builtinId="8" hidden="1"/>
    <cellStyle name="Hyperlink" xfId="279" builtinId="8" hidden="1"/>
    <cellStyle name="Hyperlink" xfId="281" builtinId="8" hidden="1"/>
    <cellStyle name="Hyperlink" xfId="283" builtinId="8" hidden="1"/>
    <cellStyle name="Hyperlink" xfId="285" builtinId="8" hidden="1"/>
    <cellStyle name="Hyperlink" xfId="287" builtinId="8" hidden="1"/>
    <cellStyle name="Hyperlink" xfId="289" builtinId="8" hidden="1"/>
    <cellStyle name="Hyperlink" xfId="291" builtinId="8" hidden="1"/>
    <cellStyle name="Hyperlink" xfId="293" builtinId="8" hidden="1"/>
    <cellStyle name="Hyperlink" xfId="295" builtinId="8" hidden="1"/>
    <cellStyle name="Hyperlink" xfId="297" builtinId="8" hidden="1"/>
    <cellStyle name="Hyperlink" xfId="299" builtinId="8" hidden="1"/>
    <cellStyle name="Hyperlink" xfId="301" builtinId="8" hidden="1"/>
    <cellStyle name="Hyperlink" xfId="303" builtinId="8" hidden="1"/>
    <cellStyle name="Hyperlink" xfId="305" builtinId="8" hidden="1"/>
    <cellStyle name="Hyperlink" xfId="307" builtinId="8" hidden="1"/>
    <cellStyle name="Hyperlink" xfId="309" builtinId="8" hidden="1"/>
    <cellStyle name="Hyperlink" xfId="311" builtinId="8" hidden="1"/>
    <cellStyle name="Hyperlink" xfId="313" builtinId="8" hidden="1"/>
    <cellStyle name="Hyperlink" xfId="315" builtinId="8" hidden="1"/>
    <cellStyle name="Hyperlink" xfId="317" builtinId="8" hidden="1"/>
    <cellStyle name="Hyperlink" xfId="319" builtinId="8" hidden="1"/>
    <cellStyle name="Hyperlink" xfId="321" builtinId="8" hidden="1"/>
    <cellStyle name="Hyperlink" xfId="323" builtinId="8" hidden="1"/>
    <cellStyle name="Hyperlink" xfId="325" builtinId="8" hidden="1"/>
    <cellStyle name="Hyperlink" xfId="327" builtinId="8" hidden="1"/>
    <cellStyle name="Hyperlink" xfId="329" builtinId="8" hidden="1"/>
    <cellStyle name="Hyperlink" xfId="331" builtinId="8" hidden="1"/>
    <cellStyle name="Hyperlink" xfId="333" builtinId="8" hidden="1"/>
    <cellStyle name="Hyperlink" xfId="335" builtinId="8" hidden="1"/>
    <cellStyle name="Hyperlink" xfId="337" builtinId="8" hidden="1"/>
    <cellStyle name="Hyperlink" xfId="339" builtinId="8" hidden="1"/>
    <cellStyle name="Hyperlink" xfId="341" builtinId="8" hidden="1"/>
    <cellStyle name="Hyperlink" xfId="343" builtinId="8" hidden="1"/>
    <cellStyle name="Hyperlink" xfId="345" builtinId="8" hidden="1"/>
    <cellStyle name="Hyperlink" xfId="347" builtinId="8" hidden="1"/>
    <cellStyle name="Hyperlink" xfId="349" builtinId="8" hidden="1"/>
    <cellStyle name="Hyperlink" xfId="351" builtinId="8" hidden="1"/>
    <cellStyle name="Hyperlink" xfId="353" builtinId="8" hidden="1"/>
    <cellStyle name="Hyperlink" xfId="355" builtinId="8" hidden="1"/>
    <cellStyle name="Hyperlink" xfId="357" builtinId="8" hidden="1"/>
    <cellStyle name="Hyperlink" xfId="359" builtinId="8" hidden="1"/>
    <cellStyle name="Hyperlink" xfId="361" builtinId="8" hidden="1"/>
    <cellStyle name="Hyperlink" xfId="363" builtinId="8" hidden="1"/>
    <cellStyle name="Hyperlink" xfId="365" builtinId="8" hidden="1"/>
    <cellStyle name="Hyperlink" xfId="367" builtinId="8" hidden="1"/>
    <cellStyle name="Hyperlink" xfId="369" builtinId="8" hidden="1"/>
    <cellStyle name="Hyperlink" xfId="371" builtinId="8" hidden="1"/>
    <cellStyle name="Hyperlink" xfId="373" builtinId="8" hidden="1"/>
    <cellStyle name="Hyperlink" xfId="375" builtinId="8" hidden="1"/>
    <cellStyle name="Hyperlink" xfId="377" builtinId="8" hidden="1"/>
    <cellStyle name="Hyperlink" xfId="379" builtinId="8" hidden="1"/>
    <cellStyle name="Hyperlink" xfId="381" builtinId="8" hidden="1"/>
    <cellStyle name="Hyperlink" xfId="383" builtinId="8" hidden="1"/>
    <cellStyle name="Hyperlink" xfId="385" builtinId="8" hidden="1"/>
    <cellStyle name="Hyperlink" xfId="387" builtinId="8" hidden="1"/>
    <cellStyle name="Hyperlink" xfId="389" builtinId="8" hidden="1"/>
    <cellStyle name="Hyperlink" xfId="391" builtinId="8" hidden="1"/>
    <cellStyle name="Hyperlink" xfId="393" builtinId="8" hidden="1"/>
    <cellStyle name="Hyperlink" xfId="395" builtinId="8" hidden="1"/>
    <cellStyle name="Hyperlink" xfId="397" builtinId="8" hidden="1"/>
    <cellStyle name="Hyperlink" xfId="399" builtinId="8" hidden="1"/>
    <cellStyle name="Hyperlink" xfId="401" builtinId="8" hidden="1"/>
    <cellStyle name="Hyperlink" xfId="403" builtinId="8" hidden="1"/>
    <cellStyle name="Hyperlink" xfId="405" builtinId="8" hidden="1"/>
    <cellStyle name="Hyperlink" xfId="407" builtinId="8" hidden="1"/>
    <cellStyle name="Hyperlink" xfId="409" builtinId="8" hidden="1"/>
    <cellStyle name="Hyperlink" xfId="411" builtinId="8" hidden="1"/>
    <cellStyle name="Hyperlink" xfId="413" builtinId="8" hidden="1"/>
    <cellStyle name="Hyperlink" xfId="415" builtinId="8" hidden="1"/>
    <cellStyle name="Hyperlink" xfId="417" builtinId="8" hidden="1"/>
    <cellStyle name="Hyperlink" xfId="419" builtinId="8" hidden="1"/>
    <cellStyle name="Hyperlink" xfId="421" builtinId="8" hidden="1"/>
    <cellStyle name="Hyperlink" xfId="423" builtinId="8" hidden="1"/>
    <cellStyle name="Hyperlink" xfId="425" builtinId="8" hidden="1"/>
    <cellStyle name="Hyperlink" xfId="427" builtinId="8" hidden="1"/>
    <cellStyle name="Hyperlink" xfId="429" builtinId="8" hidden="1"/>
    <cellStyle name="Hyperlink" xfId="431" builtinId="8" hidden="1"/>
    <cellStyle name="Hyperlink" xfId="433" builtinId="8" hidden="1"/>
    <cellStyle name="Hyperlink" xfId="435" builtinId="8" hidden="1"/>
    <cellStyle name="Hyperlink" xfId="437" builtinId="8" hidden="1"/>
    <cellStyle name="Hyperlink" xfId="439" builtinId="8" hidden="1"/>
    <cellStyle name="Hyperlink" xfId="441" builtinId="8" hidden="1"/>
    <cellStyle name="Hyperlink" xfId="443" builtinId="8" hidden="1"/>
    <cellStyle name="Hyperlink" xfId="445" builtinId="8" hidden="1"/>
    <cellStyle name="Hyperlink" xfId="447" builtinId="8" hidden="1"/>
    <cellStyle name="Hyperlink" xfId="449" builtinId="8" hidden="1"/>
    <cellStyle name="Hyperlink" xfId="451" builtinId="8" hidden="1"/>
    <cellStyle name="Hyperlink" xfId="453" builtinId="8" hidden="1"/>
    <cellStyle name="Hyperlink" xfId="455" builtinId="8" hidden="1"/>
    <cellStyle name="Hyperlink" xfId="457" builtinId="8" hidden="1"/>
    <cellStyle name="Hyperlink" xfId="459" builtinId="8" hidden="1"/>
    <cellStyle name="Hyperlink" xfId="461" builtinId="8" hidden="1"/>
    <cellStyle name="Hyperlink" xfId="463" builtinId="8" hidden="1"/>
    <cellStyle name="Hyperlink" xfId="465" builtinId="8" hidden="1"/>
    <cellStyle name="Hyperlink" xfId="467" builtinId="8" hidden="1"/>
    <cellStyle name="Hyperlink" xfId="469" builtinId="8" hidden="1"/>
    <cellStyle name="Hyperlink" xfId="471" builtinId="8" hidden="1"/>
    <cellStyle name="Hyperlink" xfId="473" builtinId="8" hidden="1"/>
    <cellStyle name="Hyperlink" xfId="475" builtinId="8" hidden="1"/>
    <cellStyle name="Hyperlink" xfId="477" builtinId="8" hidden="1"/>
    <cellStyle name="Hyperlink" xfId="479" builtinId="8" hidden="1"/>
    <cellStyle name="Hyperlink" xfId="481" builtinId="8" hidden="1"/>
    <cellStyle name="Hyperlink" xfId="483" builtinId="8" hidden="1"/>
    <cellStyle name="Hyperlink" xfId="485" builtinId="8" hidden="1"/>
    <cellStyle name="Hyperlink" xfId="487" builtinId="8" hidden="1"/>
    <cellStyle name="Hyperlink" xfId="489" builtinId="8" hidden="1"/>
    <cellStyle name="Hyperlink" xfId="491" builtinId="8" hidden="1"/>
    <cellStyle name="Hyperlink" xfId="493" builtinId="8" hidden="1"/>
    <cellStyle name="Hyperlink" xfId="495" builtinId="8" hidden="1"/>
    <cellStyle name="Hyperlink" xfId="497" builtinId="8" hidden="1"/>
    <cellStyle name="Hyperlink" xfId="499" builtinId="8" hidden="1"/>
    <cellStyle name="Hyperlink" xfId="501" builtinId="8" hidden="1"/>
    <cellStyle name="Hyperlink" xfId="503" builtinId="8" hidden="1"/>
    <cellStyle name="Hyperlink" xfId="505" builtinId="8" hidden="1"/>
    <cellStyle name="Hyperlink" xfId="507" builtinId="8" hidden="1"/>
    <cellStyle name="Hyperlink" xfId="509" builtinId="8" hidden="1"/>
    <cellStyle name="Hyperlink" xfId="511" builtinId="8" hidden="1"/>
    <cellStyle name="Hyperlink" xfId="513" builtinId="8" hidden="1"/>
    <cellStyle name="Hyperlink" xfId="515" builtinId="8" hidden="1"/>
    <cellStyle name="Hyperlink" xfId="517" builtinId="8" hidden="1"/>
    <cellStyle name="Hyperlink" xfId="519" builtinId="8" hidden="1"/>
    <cellStyle name="Hyperlink" xfId="521" builtinId="8" hidden="1"/>
    <cellStyle name="Hyperlink" xfId="523" builtinId="8" hidden="1"/>
    <cellStyle name="Hyperlink" xfId="525" builtinId="8" hidden="1"/>
    <cellStyle name="Hyperlink" xfId="527" builtinId="8" hidden="1"/>
    <cellStyle name="Hyperlink" xfId="529" builtinId="8" hidden="1"/>
    <cellStyle name="Hyperlink" xfId="531" builtinId="8" hidden="1"/>
    <cellStyle name="Hyperlink" xfId="533" builtinId="8" hidden="1"/>
    <cellStyle name="Hyperlink" xfId="535" builtinId="8" hidden="1"/>
    <cellStyle name="Hyperlink" xfId="537" builtinId="8" hidden="1"/>
    <cellStyle name="Hyperlink" xfId="539" builtinId="8" hidden="1"/>
    <cellStyle name="Hyperlink" xfId="541" builtinId="8" hidden="1"/>
    <cellStyle name="Hyperlink" xfId="543" builtinId="8" hidden="1"/>
    <cellStyle name="Hyperlink" xfId="545" builtinId="8" hidden="1"/>
    <cellStyle name="Hyperlink" xfId="547" builtinId="8" hidden="1"/>
    <cellStyle name="Hyperlink" xfId="549" builtinId="8" hidden="1"/>
    <cellStyle name="Hyperlink" xfId="551" builtinId="8" hidden="1"/>
    <cellStyle name="Hyperlink" xfId="553" builtinId="8" hidden="1"/>
    <cellStyle name="Hyperlink" xfId="555" builtinId="8" hidden="1"/>
    <cellStyle name="Hyperlink" xfId="557" builtinId="8" hidden="1"/>
    <cellStyle name="Hyperlink" xfId="559" builtinId="8" hidden="1"/>
    <cellStyle name="Hyperlink" xfId="561" builtinId="8" hidden="1"/>
    <cellStyle name="Hyperlink" xfId="563" builtinId="8" hidden="1"/>
    <cellStyle name="Hyperlink" xfId="565" builtinId="8" hidden="1"/>
    <cellStyle name="Hyperlink" xfId="567" builtinId="8" hidden="1"/>
    <cellStyle name="Hyperlink" xfId="569" builtinId="8" hidden="1"/>
    <cellStyle name="Hyperlink" xfId="571" builtinId="8" hidden="1"/>
    <cellStyle name="Hyperlink" xfId="573" builtinId="8" hidden="1"/>
    <cellStyle name="Hyperlink" xfId="575" builtinId="8" hidden="1"/>
    <cellStyle name="Hyperlink" xfId="577" builtinId="8" hidden="1"/>
    <cellStyle name="Hyperlink" xfId="579" builtinId="8" hidden="1"/>
    <cellStyle name="Hyperlink" xfId="581" builtinId="8" hidden="1"/>
    <cellStyle name="Hyperlink" xfId="583" builtinId="8" hidden="1"/>
    <cellStyle name="Hyperlink" xfId="585" builtinId="8" hidden="1"/>
    <cellStyle name="Hyperlink" xfId="587" builtinId="8" hidden="1"/>
    <cellStyle name="Hyperlink" xfId="589" builtinId="8" hidden="1"/>
    <cellStyle name="Hyperlink" xfId="591" builtinId="8" hidden="1"/>
    <cellStyle name="Hyperlink" xfId="593" builtinId="8" hidden="1"/>
    <cellStyle name="Hyperlink" xfId="595" builtinId="8" hidden="1"/>
    <cellStyle name="Hyperlink" xfId="597" builtinId="8" hidden="1"/>
    <cellStyle name="Hyperlink" xfId="599" builtinId="8" hidden="1"/>
    <cellStyle name="Hyperlink" xfId="601" builtinId="8" hidden="1"/>
    <cellStyle name="Hyperlink" xfId="603" builtinId="8" hidden="1"/>
    <cellStyle name="Hyperlink" xfId="605" builtinId="8" hidden="1"/>
    <cellStyle name="Hyperlink" xfId="607" builtinId="8" hidden="1"/>
    <cellStyle name="Hyperlink" xfId="609" builtinId="8" hidden="1"/>
    <cellStyle name="Hyperlink" xfId="611" builtinId="8" hidden="1"/>
    <cellStyle name="Hyperlink" xfId="613" builtinId="8" hidden="1"/>
    <cellStyle name="Hyperlink" xfId="615" builtinId="8" hidden="1"/>
    <cellStyle name="Hyperlink" xfId="617" builtinId="8" hidden="1"/>
    <cellStyle name="Hyperlink" xfId="619" builtinId="8" hidden="1"/>
    <cellStyle name="Hyperlink" xfId="621" builtinId="8" hidden="1"/>
    <cellStyle name="Hyperlink" xfId="623" builtinId="8" hidden="1"/>
    <cellStyle name="Hyperlink" xfId="625" builtinId="8" hidden="1"/>
    <cellStyle name="Hyperlink" xfId="627" builtinId="8" hidden="1"/>
    <cellStyle name="Hyperlink" xfId="629" builtinId="8" hidden="1"/>
    <cellStyle name="Hyperlink" xfId="631" builtinId="8" hidden="1"/>
    <cellStyle name="Hyperlink" xfId="633" builtinId="8" hidden="1"/>
    <cellStyle name="Hyperlink" xfId="635" builtinId="8" hidden="1"/>
    <cellStyle name="Hyperlink" xfId="637" builtinId="8" hidden="1"/>
    <cellStyle name="Hyperlink" xfId="639" builtinId="8" hidden="1"/>
    <cellStyle name="Hyperlink" xfId="641" builtinId="8" hidden="1"/>
    <cellStyle name="Hyperlink" xfId="643" builtinId="8" hidden="1"/>
    <cellStyle name="Hyperlink" xfId="645" builtinId="8" hidden="1"/>
    <cellStyle name="Hyperlink" xfId="647" builtinId="8" hidden="1"/>
    <cellStyle name="Hyperlink" xfId="649" builtinId="8" hidden="1"/>
    <cellStyle name="Hyperlink" xfId="651" builtinId="8" hidden="1"/>
    <cellStyle name="Hyperlink" xfId="653" builtinId="8" hidden="1"/>
    <cellStyle name="Hyperlink" xfId="655" builtinId="8" hidden="1"/>
    <cellStyle name="Hyperlink" xfId="657" builtinId="8" hidden="1"/>
    <cellStyle name="Hyperlink" xfId="659" builtinId="8" hidden="1"/>
    <cellStyle name="Hyperlink" xfId="661" builtinId="8" hidden="1"/>
    <cellStyle name="Hyperlink" xfId="663" builtinId="8" hidden="1"/>
    <cellStyle name="Hyperlink" xfId="665" builtinId="8" hidden="1"/>
    <cellStyle name="Hyperlink" xfId="667" builtinId="8" hidden="1"/>
    <cellStyle name="Hyperlink" xfId="669" builtinId="8" hidden="1"/>
    <cellStyle name="Hyperlink" xfId="671" builtinId="8" hidden="1"/>
    <cellStyle name="Hyperlink" xfId="673" builtinId="8" hidden="1"/>
    <cellStyle name="Hyperlink" xfId="675" builtinId="8" hidden="1"/>
    <cellStyle name="Hyperlink" xfId="677" builtinId="8" hidden="1"/>
    <cellStyle name="Hyperlink" xfId="679" builtinId="8" hidden="1"/>
    <cellStyle name="Hyperlink" xfId="681" builtinId="8" hidden="1"/>
    <cellStyle name="Hyperlink" xfId="683" builtinId="8" hidden="1"/>
    <cellStyle name="Hyperlink" xfId="685" builtinId="8" hidden="1"/>
    <cellStyle name="Hyperlink" xfId="687" builtinId="8" hidden="1"/>
    <cellStyle name="Hyperlink" xfId="689" builtinId="8" hidden="1"/>
    <cellStyle name="Hyperlink" xfId="691" builtinId="8" hidden="1"/>
    <cellStyle name="Hyperlink" xfId="693" builtinId="8" hidden="1"/>
    <cellStyle name="Hyperlink" xfId="695" builtinId="8" hidden="1"/>
    <cellStyle name="Hyperlink" xfId="697" builtinId="8" hidden="1"/>
    <cellStyle name="Hyperlink" xfId="699" builtinId="8" hidden="1"/>
    <cellStyle name="Hyperlink" xfId="701" builtinId="8" hidden="1"/>
    <cellStyle name="Hyperlink" xfId="703" builtinId="8" hidden="1"/>
    <cellStyle name="Hyperlink" xfId="705" builtinId="8" hidden="1"/>
    <cellStyle name="Hyperlink" xfId="707" builtinId="8" hidden="1"/>
    <cellStyle name="Hyperlink" xfId="709" builtinId="8" hidden="1"/>
    <cellStyle name="Hyperlink" xfId="711" builtinId="8" hidden="1"/>
    <cellStyle name="Hyperlink" xfId="713" builtinId="8" hidden="1"/>
    <cellStyle name="Hyperlink" xfId="715" builtinId="8" hidden="1"/>
    <cellStyle name="Hyperlink" xfId="717" builtinId="8" hidden="1"/>
    <cellStyle name="Hyperlink" xfId="719" builtinId="8" hidden="1"/>
    <cellStyle name="Hyperlink" xfId="721" builtinId="8" hidden="1"/>
    <cellStyle name="Hyperlink" xfId="723" builtinId="8" hidden="1"/>
    <cellStyle name="Hyperlink" xfId="727" builtinId="8" hidden="1"/>
    <cellStyle name="Hyperlink" xfId="729" builtinId="8" hidden="1"/>
    <cellStyle name="Hyperlink" xfId="731" builtinId="8" hidden="1"/>
    <cellStyle name="Hyperlink" xfId="733" builtinId="8" hidden="1"/>
    <cellStyle name="Hyperlink" xfId="735" builtinId="8" hidden="1"/>
    <cellStyle name="Hyperlink" xfId="737" builtinId="8" hidden="1"/>
    <cellStyle name="Hyperlink" xfId="739" builtinId="8" hidden="1"/>
    <cellStyle name="Hyperlink" xfId="741" builtinId="8" hidden="1"/>
    <cellStyle name="Hyperlink" xfId="743" builtinId="8" hidden="1"/>
    <cellStyle name="Hyperlink" xfId="745" builtinId="8" hidden="1"/>
    <cellStyle name="Hyperlink" xfId="747" builtinId="8" hidden="1"/>
    <cellStyle name="Hyperlink" xfId="749" builtinId="8" hidden="1"/>
    <cellStyle name="Hyperlink" xfId="751" builtinId="8" hidden="1"/>
    <cellStyle name="Hyperlink" xfId="753" builtinId="8" hidden="1"/>
    <cellStyle name="Hyperlink" xfId="755" builtinId="8" hidden="1"/>
    <cellStyle name="Hyperlink" xfId="757" builtinId="8" hidden="1"/>
    <cellStyle name="Hyperlink" xfId="759" builtinId="8" hidden="1"/>
    <cellStyle name="Hyperlink" xfId="761" builtinId="8" hidden="1"/>
    <cellStyle name="Hyperlink" xfId="763" builtinId="8" hidden="1"/>
    <cellStyle name="Hyperlink" xfId="765" builtinId="8" hidden="1"/>
    <cellStyle name="Hyperlink" xfId="767" builtinId="8" hidden="1"/>
    <cellStyle name="Hyperlink" xfId="769" builtinId="8" hidden="1"/>
    <cellStyle name="Hyperlink" xfId="771" builtinId="8" hidden="1"/>
    <cellStyle name="Hyperlink" xfId="773" builtinId="8" hidden="1"/>
    <cellStyle name="Hyperlink" xfId="775" builtinId="8" hidden="1"/>
    <cellStyle name="Hyperlink" xfId="777" builtinId="8" hidden="1"/>
    <cellStyle name="Hyperlink" xfId="779" builtinId="8" hidden="1"/>
    <cellStyle name="Hyperlink" xfId="781" builtinId="8" hidden="1"/>
    <cellStyle name="Hyperlink" xfId="783" builtinId="8" hidden="1"/>
    <cellStyle name="Hyperlink" xfId="785" builtinId="8" hidden="1"/>
    <cellStyle name="Hyperlink" xfId="787" builtinId="8" hidden="1"/>
    <cellStyle name="Hyperlink" xfId="789" builtinId="8" hidden="1"/>
    <cellStyle name="Hyperlink" xfId="791" builtinId="8" hidden="1"/>
    <cellStyle name="Hyperlink" xfId="793" builtinId="8" hidden="1"/>
    <cellStyle name="Hyperlink" xfId="795" builtinId="8" hidden="1"/>
    <cellStyle name="Hyperlink" xfId="797" builtinId="8" hidden="1"/>
    <cellStyle name="Hyperlink" xfId="799" builtinId="8" hidden="1"/>
    <cellStyle name="Hyperlink" xfId="801" builtinId="8" hidden="1"/>
    <cellStyle name="Hyperlink" xfId="803" builtinId="8" hidden="1"/>
    <cellStyle name="Hyperlink" xfId="805" builtinId="8" hidden="1"/>
    <cellStyle name="Hyperlink" xfId="807" builtinId="8" hidden="1"/>
    <cellStyle name="Hyperlink" xfId="809" builtinId="8" hidden="1"/>
    <cellStyle name="Hyperlink" xfId="811" builtinId="8" hidden="1"/>
    <cellStyle name="Hyperlink" xfId="813" builtinId="8" hidden="1"/>
    <cellStyle name="Hyperlink" xfId="815" builtinId="8" hidden="1"/>
    <cellStyle name="Hyperlink" xfId="817" builtinId="8" hidden="1"/>
    <cellStyle name="Hyperlink" xfId="819" builtinId="8" hidden="1"/>
    <cellStyle name="Hyperlink" xfId="821" builtinId="8" hidden="1"/>
    <cellStyle name="Hyperlink" xfId="823" builtinId="8" hidden="1"/>
    <cellStyle name="Hyperlink" xfId="825" builtinId="8" hidden="1"/>
    <cellStyle name="Hyperlink" xfId="827" builtinId="8" hidden="1"/>
    <cellStyle name="Hyperlink" xfId="829" builtinId="8" hidden="1"/>
    <cellStyle name="Hyperlink" xfId="831" builtinId="8" hidden="1"/>
    <cellStyle name="Hyperlink" xfId="833" builtinId="8" hidden="1"/>
    <cellStyle name="Hyperlink" xfId="835" builtinId="8" hidden="1"/>
    <cellStyle name="Hyperlink" xfId="837" builtinId="8" hidden="1"/>
    <cellStyle name="Hyperlink" xfId="839" builtinId="8" hidden="1"/>
    <cellStyle name="Hyperlink" xfId="841" builtinId="8" hidden="1"/>
    <cellStyle name="Hyperlink" xfId="843" builtinId="8" hidden="1"/>
    <cellStyle name="Hyperlink" xfId="845" builtinId="8" hidden="1"/>
    <cellStyle name="Hyperlink" xfId="847" builtinId="8" hidden="1"/>
    <cellStyle name="Hyperlink" xfId="849" builtinId="8" hidden="1"/>
    <cellStyle name="Hyperlink" xfId="851" builtinId="8" hidden="1"/>
    <cellStyle name="Hyperlink" xfId="853" builtinId="8" hidden="1"/>
    <cellStyle name="Hyperlink" xfId="855" builtinId="8" hidden="1"/>
    <cellStyle name="Hyperlink" xfId="857" builtinId="8" hidden="1"/>
    <cellStyle name="Hyperlink" xfId="859" builtinId="8" hidden="1"/>
    <cellStyle name="Hyperlink" xfId="861" builtinId="8" hidden="1"/>
    <cellStyle name="Hyperlink" xfId="863" builtinId="8" hidden="1"/>
    <cellStyle name="Hyperlink" xfId="865" builtinId="8" hidden="1"/>
    <cellStyle name="Hyperlink" xfId="867" builtinId="8" hidden="1"/>
    <cellStyle name="Hyperlink" xfId="869" builtinId="8" hidden="1"/>
    <cellStyle name="Hyperlink" xfId="871" builtinId="8" hidden="1"/>
    <cellStyle name="Hyperlink" xfId="873" builtinId="8" hidden="1"/>
    <cellStyle name="Hyperlink" xfId="875" builtinId="8" hidden="1"/>
    <cellStyle name="Hyperlink" xfId="877" builtinId="8" hidden="1"/>
    <cellStyle name="Hyperlink" xfId="879" builtinId="8" hidden="1"/>
    <cellStyle name="Hyperlink" xfId="881" builtinId="8" hidden="1"/>
    <cellStyle name="Hyperlink" xfId="883" builtinId="8" hidden="1"/>
    <cellStyle name="Hyperlink" xfId="885" builtinId="8" hidden="1"/>
    <cellStyle name="Hyperlink" xfId="887" builtinId="8" hidden="1"/>
    <cellStyle name="Hyperlink" xfId="889" builtinId="8" hidden="1"/>
    <cellStyle name="Hyperlink" xfId="891" builtinId="8" hidden="1"/>
    <cellStyle name="Hyperlink" xfId="893" builtinId="8" hidden="1"/>
    <cellStyle name="Hyperlink" xfId="895" builtinId="8" hidden="1"/>
    <cellStyle name="Hyperlink" xfId="897" builtinId="8" hidden="1"/>
    <cellStyle name="Hyperlink" xfId="899" builtinId="8" hidden="1"/>
    <cellStyle name="Hyperlink" xfId="901" builtinId="8" hidden="1"/>
    <cellStyle name="Hyperlink" xfId="903" builtinId="8" hidden="1"/>
    <cellStyle name="Hyperlink" xfId="905" builtinId="8" hidden="1"/>
    <cellStyle name="Hyperlink" xfId="907" builtinId="8" hidden="1"/>
    <cellStyle name="Hyperlink" xfId="909" builtinId="8" hidden="1"/>
    <cellStyle name="Hyperlink" xfId="911" builtinId="8" hidden="1"/>
    <cellStyle name="Hyperlink" xfId="913" builtinId="8" hidden="1"/>
    <cellStyle name="Hyperlink" xfId="915" builtinId="8" hidden="1"/>
    <cellStyle name="Hyperlink" xfId="917" builtinId="8" hidden="1"/>
    <cellStyle name="Hyperlink" xfId="919" builtinId="8" hidden="1"/>
    <cellStyle name="Hyperlink" xfId="921" builtinId="8" hidden="1"/>
    <cellStyle name="Hyperlink" xfId="923" builtinId="8" hidden="1"/>
    <cellStyle name="Hyperlink" xfId="925" builtinId="8" hidden="1"/>
    <cellStyle name="Hyperlink" xfId="927" builtinId="8" hidden="1"/>
    <cellStyle name="Hyperlink" xfId="929" builtinId="8" hidden="1"/>
    <cellStyle name="Hyperlink" xfId="931" builtinId="8" hidden="1"/>
    <cellStyle name="Hyperlink" xfId="933" builtinId="8" hidden="1"/>
    <cellStyle name="Hyperlink" xfId="935" builtinId="8" hidden="1"/>
    <cellStyle name="Hyperlink" xfId="937" builtinId="8" hidden="1"/>
    <cellStyle name="Hyperlink" xfId="939" builtinId="8" hidden="1"/>
    <cellStyle name="Hyperlink" xfId="941" builtinId="8" hidden="1"/>
    <cellStyle name="Hyperlink" xfId="943" builtinId="8" hidden="1"/>
    <cellStyle name="Hyperlink" xfId="945" builtinId="8" hidden="1"/>
    <cellStyle name="Hyperlink" xfId="947" builtinId="8" hidden="1"/>
    <cellStyle name="Hyperlink" xfId="949" builtinId="8" hidden="1"/>
    <cellStyle name="Hyperlink" xfId="951" builtinId="8" hidden="1"/>
    <cellStyle name="Hyperlink" xfId="953" builtinId="8" hidden="1"/>
    <cellStyle name="Hyperlink" xfId="955" builtinId="8" hidden="1"/>
    <cellStyle name="Hyperlink" xfId="957" builtinId="8" hidden="1"/>
    <cellStyle name="Hyperlink" xfId="959" builtinId="8" hidden="1"/>
    <cellStyle name="Hyperlink" xfId="961" builtinId="8" hidden="1"/>
    <cellStyle name="Hyperlink" xfId="963" builtinId="8" hidden="1"/>
    <cellStyle name="Hyperlink" xfId="965" builtinId="8" hidden="1"/>
    <cellStyle name="Hyperlink" xfId="967" builtinId="8" hidden="1"/>
    <cellStyle name="Hyperlink" xfId="969" builtinId="8" hidden="1"/>
    <cellStyle name="Hyperlink" xfId="971" builtinId="8" hidden="1"/>
    <cellStyle name="Hyperlink" xfId="973" builtinId="8" hidden="1"/>
    <cellStyle name="Hyperlink" xfId="975" builtinId="8" hidden="1"/>
    <cellStyle name="Hyperlink" xfId="977" builtinId="8" hidden="1"/>
    <cellStyle name="Hyperlink" xfId="979" builtinId="8" hidden="1"/>
    <cellStyle name="Hyperlink" xfId="981" builtinId="8" hidden="1"/>
    <cellStyle name="Hyperlink" xfId="983" builtinId="8" hidden="1"/>
    <cellStyle name="Hyperlink" xfId="985" builtinId="8" hidden="1"/>
    <cellStyle name="Hyperlink" xfId="987" builtinId="8" hidden="1"/>
    <cellStyle name="Hyperlink" xfId="989" builtinId="8" hidden="1"/>
    <cellStyle name="Hyperlink" xfId="991" builtinId="8" hidden="1"/>
    <cellStyle name="Hyperlink" xfId="993" builtinId="8" hidden="1"/>
    <cellStyle name="Hyperlink" xfId="995" builtinId="8" hidden="1"/>
    <cellStyle name="Hyperlink" xfId="997" builtinId="8" hidden="1"/>
    <cellStyle name="Hyperlink" xfId="999" builtinId="8" hidden="1"/>
    <cellStyle name="Hyperlink" xfId="1001" builtinId="8" hidden="1"/>
    <cellStyle name="Hyperlink" xfId="1003" builtinId="8" hidden="1"/>
    <cellStyle name="Hyperlink" xfId="1005" builtinId="8" hidden="1"/>
    <cellStyle name="Hyperlink" xfId="1007" builtinId="8" hidden="1"/>
    <cellStyle name="Hyperlink" xfId="1009" builtinId="8" hidden="1"/>
    <cellStyle name="Hyperlink" xfId="1011" builtinId="8" hidden="1"/>
    <cellStyle name="Hyperlink" xfId="1013" builtinId="8" hidden="1"/>
    <cellStyle name="Hyperlink" xfId="1015" builtinId="8" hidden="1"/>
    <cellStyle name="Hyperlink" xfId="1017" builtinId="8" hidden="1"/>
    <cellStyle name="Hyperlink" xfId="1019" builtinId="8" hidden="1"/>
    <cellStyle name="Hyperlink" xfId="1021" builtinId="8" hidden="1"/>
    <cellStyle name="Hyperlink" xfId="1023" builtinId="8" hidden="1"/>
    <cellStyle name="Hyperlink" xfId="1025" builtinId="8" hidden="1"/>
    <cellStyle name="Hyperlink" xfId="1027" builtinId="8" hidden="1"/>
    <cellStyle name="Hyperlink" xfId="1029" builtinId="8" hidden="1"/>
    <cellStyle name="Hyperlink" xfId="1031" builtinId="8" hidden="1"/>
    <cellStyle name="Hyperlink" xfId="1033" builtinId="8" hidden="1"/>
    <cellStyle name="Hyperlink" xfId="1035" builtinId="8" hidden="1"/>
    <cellStyle name="Hyperlink" xfId="1037" builtinId="8" hidden="1"/>
    <cellStyle name="Hyperlink" xfId="1039" builtinId="8" hidden="1"/>
    <cellStyle name="Hyperlink" xfId="1041" builtinId="8" hidden="1"/>
    <cellStyle name="Hyperlink" xfId="1043" builtinId="8" hidden="1"/>
    <cellStyle name="Hyperlink" xfId="1045" builtinId="8" hidden="1"/>
    <cellStyle name="Hyperlink" xfId="1047" builtinId="8" hidden="1"/>
    <cellStyle name="Hyperlink" xfId="1049" builtinId="8" hidden="1"/>
    <cellStyle name="Hyperlink" xfId="1051" builtinId="8" hidden="1"/>
    <cellStyle name="Hyperlink" xfId="1053" builtinId="8" hidden="1"/>
    <cellStyle name="Hyperlink" xfId="1055" builtinId="8" hidden="1"/>
    <cellStyle name="Hyperlink" xfId="1057" builtinId="8" hidden="1"/>
    <cellStyle name="Hyperlink" xfId="1059" builtinId="8" hidden="1"/>
    <cellStyle name="Hyperlink" xfId="1061" builtinId="8" hidden="1"/>
    <cellStyle name="Hyperlink" xfId="1063" builtinId="8" hidden="1"/>
    <cellStyle name="Hyperlink" xfId="1065" builtinId="8" hidden="1"/>
    <cellStyle name="Hyperlink" xfId="1067" builtinId="8" hidden="1"/>
    <cellStyle name="Hyperlink" xfId="1069" builtinId="8" hidden="1"/>
    <cellStyle name="Hyperlink" xfId="1071" builtinId="8" hidden="1"/>
    <cellStyle name="Hyperlink" xfId="1073" builtinId="8" hidden="1"/>
    <cellStyle name="Hyperlink" xfId="1075" builtinId="8" hidden="1"/>
    <cellStyle name="Hyperlink" xfId="1077" builtinId="8" hidden="1"/>
    <cellStyle name="Hyperlink" xfId="1079" builtinId="8" hidden="1"/>
    <cellStyle name="Hyperlink" xfId="1081" builtinId="8" hidden="1"/>
    <cellStyle name="Hyperlink" xfId="1083" builtinId="8" hidden="1"/>
    <cellStyle name="Hyperlink" xfId="1085" builtinId="8" hidden="1"/>
    <cellStyle name="Hyperlink" xfId="1087" builtinId="8" hidden="1"/>
    <cellStyle name="Hyperlink" xfId="1089" builtinId="8" hidden="1"/>
    <cellStyle name="Hyperlink" xfId="1091" builtinId="8" hidden="1"/>
    <cellStyle name="Hyperlink" xfId="1093" builtinId="8" hidden="1"/>
    <cellStyle name="Hyperlink" xfId="1095" builtinId="8" hidden="1"/>
    <cellStyle name="Hyperlink" xfId="1097" builtinId="8" hidden="1"/>
    <cellStyle name="Hyperlink" xfId="1099" builtinId="8" hidden="1"/>
    <cellStyle name="Hyperlink" xfId="1101" builtinId="8" hidden="1"/>
    <cellStyle name="Hyperlink" xfId="1103" builtinId="8" hidden="1"/>
    <cellStyle name="Hyperlink" xfId="1105" builtinId="8" hidden="1"/>
    <cellStyle name="Hyperlink" xfId="1107" builtinId="8" hidden="1"/>
    <cellStyle name="Hyperlink" xfId="1109" builtinId="8" hidden="1"/>
    <cellStyle name="Hyperlink" xfId="1111" builtinId="8" hidden="1"/>
    <cellStyle name="Hyperlink" xfId="1113" builtinId="8" hidden="1"/>
    <cellStyle name="Hyperlink" xfId="1115" builtinId="8" hidden="1"/>
    <cellStyle name="Hyperlink" xfId="1117" builtinId="8" hidden="1"/>
    <cellStyle name="Hyperlink" xfId="1119" builtinId="8" hidden="1"/>
    <cellStyle name="Hyperlink" xfId="1121" builtinId="8" hidden="1"/>
    <cellStyle name="Hyperlink" xfId="1123" builtinId="8" hidden="1"/>
    <cellStyle name="Hyperlink" xfId="1125" builtinId="8" hidden="1"/>
    <cellStyle name="Hyperlink" xfId="1127" builtinId="8" hidden="1"/>
    <cellStyle name="Hyperlink" xfId="1129" builtinId="8" hidden="1"/>
    <cellStyle name="Hyperlink" xfId="1131" builtinId="8" hidden="1"/>
    <cellStyle name="Hyperlink" xfId="1133" builtinId="8" hidden="1"/>
    <cellStyle name="Hyperlink" xfId="1135" builtinId="8" hidden="1"/>
    <cellStyle name="Hyperlink" xfId="1137" builtinId="8" hidden="1"/>
    <cellStyle name="Hyperlink" xfId="1139" builtinId="8" hidden="1"/>
    <cellStyle name="Hyperlink" xfId="1141" builtinId="8" hidden="1"/>
    <cellStyle name="Hyperlink" xfId="1143" builtinId="8" hidden="1"/>
    <cellStyle name="Hyperlink" xfId="1145" builtinId="8" hidden="1"/>
    <cellStyle name="Hyperlink" xfId="1147" builtinId="8" hidden="1"/>
    <cellStyle name="Hyperlink" xfId="1149" builtinId="8" hidden="1"/>
    <cellStyle name="Hyperlink" xfId="1151" builtinId="8" hidden="1"/>
    <cellStyle name="Hyperlink" xfId="1153" builtinId="8" hidden="1"/>
    <cellStyle name="Hyperlink" xfId="1155" builtinId="8" hidden="1"/>
    <cellStyle name="Hyperlink" xfId="1157" builtinId="8" hidden="1"/>
    <cellStyle name="Hyperlink" xfId="1159" builtinId="8" hidden="1"/>
    <cellStyle name="Hyperlink" xfId="1161" builtinId="8" hidden="1"/>
    <cellStyle name="Hyperlink" xfId="1163" builtinId="8" hidden="1"/>
    <cellStyle name="Hyperlink" xfId="1165" builtinId="8" hidden="1"/>
    <cellStyle name="Hyperlink" xfId="1167" builtinId="8" hidden="1"/>
    <cellStyle name="Hyperlink" xfId="1169" builtinId="8" hidden="1"/>
    <cellStyle name="Hyperlink" xfId="1171" builtinId="8" hidden="1"/>
    <cellStyle name="Hyperlink" xfId="1173" builtinId="8" hidden="1"/>
    <cellStyle name="Hyperlink" xfId="1175" builtinId="8" hidden="1"/>
    <cellStyle name="Hyperlink" xfId="1177" builtinId="8" hidden="1"/>
    <cellStyle name="Hyperlink" xfId="1179" builtinId="8" hidden="1"/>
    <cellStyle name="Hyperlink" xfId="1181" builtinId="8" hidden="1"/>
    <cellStyle name="Hyperlink" xfId="1183" builtinId="8" hidden="1"/>
    <cellStyle name="Hyperlink" xfId="1185" builtinId="8" hidden="1"/>
    <cellStyle name="Hyperlink" xfId="1187" builtinId="8" hidden="1"/>
    <cellStyle name="Hyperlink" xfId="1189" builtinId="8" hidden="1"/>
    <cellStyle name="Hyperlink" xfId="1191" builtinId="8" hidden="1"/>
    <cellStyle name="Hyperlink" xfId="1193" builtinId="8" hidden="1"/>
    <cellStyle name="Hyperlink" xfId="1195" builtinId="8" hidden="1"/>
    <cellStyle name="Hyperlink" xfId="1197" builtinId="8" hidden="1"/>
    <cellStyle name="Hyperlink" xfId="1199" builtinId="8" hidden="1"/>
    <cellStyle name="Hyperlink" xfId="1201" builtinId="8" hidden="1"/>
    <cellStyle name="Hyperlink" xfId="1203" builtinId="8" hidden="1"/>
    <cellStyle name="Hyperlink" xfId="1205" builtinId="8" hidden="1"/>
    <cellStyle name="Hyperlink" xfId="1207" builtinId="8" hidden="1"/>
    <cellStyle name="Hyperlink" xfId="1209" builtinId="8" hidden="1"/>
    <cellStyle name="Hyperlink" xfId="1211" builtinId="8" hidden="1"/>
    <cellStyle name="Hyperlink" xfId="1213" builtinId="8" hidden="1"/>
    <cellStyle name="Hyperlink" xfId="1215" builtinId="8" hidden="1"/>
    <cellStyle name="Hyperlink" xfId="1217" builtinId="8" hidden="1"/>
    <cellStyle name="Hyperlink" xfId="1219" builtinId="8" hidden="1"/>
    <cellStyle name="Hyperlink" xfId="1221" builtinId="8" hidden="1"/>
    <cellStyle name="Hyperlink" xfId="1223" builtinId="8" hidden="1"/>
    <cellStyle name="Hyperlink" xfId="1225" builtinId="8" hidden="1"/>
    <cellStyle name="Hyperlink" xfId="1227" builtinId="8" hidden="1"/>
    <cellStyle name="Hyperlink" xfId="1229" builtinId="8" hidden="1"/>
    <cellStyle name="Hyperlink" xfId="1231" builtinId="8" hidden="1"/>
    <cellStyle name="Hyperlink" xfId="1233" builtinId="8" hidden="1"/>
    <cellStyle name="Hyperlink" xfId="1235" builtinId="8" hidden="1"/>
    <cellStyle name="Hyperlink" xfId="1237" builtinId="8" hidden="1"/>
    <cellStyle name="Hyperlink" xfId="1239" builtinId="8" hidden="1"/>
    <cellStyle name="Hyperlink" xfId="1241" builtinId="8" hidden="1"/>
    <cellStyle name="Hyperlink" xfId="1243" builtinId="8" hidden="1"/>
    <cellStyle name="Hyperlink" xfId="1245" builtinId="8" hidden="1"/>
    <cellStyle name="Hyperlink" xfId="1247" builtinId="8" hidden="1"/>
    <cellStyle name="Hyperlink" xfId="1249" builtinId="8" hidden="1"/>
    <cellStyle name="Hyperlink" xfId="1251" builtinId="8" hidden="1"/>
    <cellStyle name="Hyperlink" xfId="1253" builtinId="8" hidden="1"/>
    <cellStyle name="Hyperlink" xfId="1255" builtinId="8" hidden="1"/>
    <cellStyle name="Hyperlink" xfId="1257" builtinId="8" hidden="1"/>
    <cellStyle name="Hyperlink" xfId="1259" builtinId="8" hidden="1"/>
    <cellStyle name="Hyperlink" xfId="1261" builtinId="8" hidden="1"/>
    <cellStyle name="Hyperlink" xfId="1263" builtinId="8" hidden="1"/>
    <cellStyle name="Hyperlink" xfId="1265" builtinId="8" hidden="1"/>
    <cellStyle name="Hyperlink" xfId="1267" builtinId="8" hidden="1"/>
    <cellStyle name="Hyperlink" xfId="1269" builtinId="8" hidden="1"/>
    <cellStyle name="Hyperlink" xfId="1271" builtinId="8" hidden="1"/>
    <cellStyle name="Hyperlink" xfId="1273" builtinId="8" hidden="1"/>
    <cellStyle name="Hyperlink" xfId="1275" builtinId="8" hidden="1"/>
    <cellStyle name="Hyperlink" xfId="1277" builtinId="8" hidden="1"/>
    <cellStyle name="Hyperlink" xfId="1279" builtinId="8" hidden="1"/>
    <cellStyle name="Hyperlink" xfId="1281" builtinId="8" hidden="1"/>
    <cellStyle name="Hyperlink" xfId="1283" builtinId="8" hidden="1"/>
    <cellStyle name="Hyperlink" xfId="1285" builtinId="8" hidden="1"/>
    <cellStyle name="Hyperlink" xfId="1287" builtinId="8" hidden="1"/>
    <cellStyle name="Hyperlink" xfId="1289" builtinId="8" hidden="1"/>
    <cellStyle name="Hyperlink" xfId="1291" builtinId="8" hidden="1"/>
    <cellStyle name="Hyperlink" xfId="1293" builtinId="8" hidden="1"/>
    <cellStyle name="Hyperlink" xfId="1295" builtinId="8" hidden="1"/>
    <cellStyle name="Hyperlink" xfId="1297" builtinId="8" hidden="1"/>
    <cellStyle name="Hyperlink" xfId="1299" builtinId="8" hidden="1"/>
    <cellStyle name="Hyperlink" xfId="1301" builtinId="8" hidden="1"/>
    <cellStyle name="Hyperlink" xfId="1303" builtinId="8" hidden="1"/>
    <cellStyle name="Hyperlink" xfId="1305" builtinId="8" hidden="1"/>
    <cellStyle name="Hyperlink" xfId="1307" builtinId="8" hidden="1"/>
    <cellStyle name="Hyperlink" xfId="1309" builtinId="8" hidden="1"/>
    <cellStyle name="Hyperlink" xfId="1311" builtinId="8" hidden="1"/>
    <cellStyle name="Hyperlink" xfId="1313" builtinId="8" hidden="1"/>
    <cellStyle name="Hyperlink" xfId="1315" builtinId="8" hidden="1"/>
    <cellStyle name="Hyperlink" xfId="1317" builtinId="8" hidden="1"/>
    <cellStyle name="Hyperlink" xfId="1319" builtinId="8" hidden="1"/>
    <cellStyle name="Hyperlink" xfId="1321" builtinId="8" hidden="1"/>
    <cellStyle name="Hyperlink" xfId="1323" builtinId="8" hidden="1"/>
    <cellStyle name="Hyperlink" xfId="1325" builtinId="8" hidden="1"/>
    <cellStyle name="Hyperlink" xfId="1327" builtinId="8" hidden="1"/>
    <cellStyle name="Hyperlink" xfId="1329" builtinId="8" hidden="1"/>
    <cellStyle name="Hyperlink" xfId="1331" builtinId="8" hidden="1"/>
    <cellStyle name="Hyperlink" xfId="1333" builtinId="8" hidden="1"/>
    <cellStyle name="Hyperlink" xfId="1335" builtinId="8" hidden="1"/>
    <cellStyle name="Hyperlink" xfId="1337" builtinId="8" hidden="1"/>
    <cellStyle name="Hyperlink" xfId="1339" builtinId="8" hidden="1"/>
    <cellStyle name="Hyperlink" xfId="1341" builtinId="8" hidden="1"/>
    <cellStyle name="Hyperlink" xfId="1343" builtinId="8" hidden="1"/>
    <cellStyle name="Hyperlink" xfId="1345" builtinId="8" hidden="1"/>
    <cellStyle name="Hyperlink" xfId="1347" builtinId="8" hidden="1"/>
    <cellStyle name="Hyperlink" xfId="1349" builtinId="8" hidden="1"/>
    <cellStyle name="Hyperlink" xfId="1351" builtinId="8" hidden="1"/>
    <cellStyle name="Hyperlink" xfId="1353" builtinId="8" hidden="1"/>
    <cellStyle name="Hyperlink" xfId="1355" builtinId="8" hidden="1"/>
    <cellStyle name="Hyperlink" xfId="1357" builtinId="8" hidden="1"/>
    <cellStyle name="Hyperlink" xfId="1359" builtinId="8" hidden="1"/>
    <cellStyle name="Hyperlink" xfId="1361" builtinId="8" hidden="1"/>
    <cellStyle name="Hyperlink" xfId="1363" builtinId="8" hidden="1"/>
    <cellStyle name="Hyperlink" xfId="1365" builtinId="8" hidden="1"/>
    <cellStyle name="Hyperlink" xfId="1367" builtinId="8" hidden="1"/>
    <cellStyle name="Hyperlink" xfId="1369" builtinId="8" hidden="1"/>
    <cellStyle name="Hyperlink" xfId="1371" builtinId="8" hidden="1"/>
    <cellStyle name="Hyperlink" xfId="1373" builtinId="8" hidden="1"/>
    <cellStyle name="Hyperlink" xfId="1375" builtinId="8" hidden="1"/>
    <cellStyle name="Hyperlink" xfId="1377" builtinId="8" hidden="1"/>
    <cellStyle name="Hyperlink" xfId="1379" builtinId="8" hidden="1"/>
    <cellStyle name="Hyperlink" xfId="1381" builtinId="8" hidden="1"/>
    <cellStyle name="Hyperlink" xfId="1383" builtinId="8" hidden="1"/>
    <cellStyle name="Hyperlink" xfId="1385" builtinId="8" hidden="1"/>
    <cellStyle name="Hyperlink" xfId="1387" builtinId="8" hidden="1"/>
    <cellStyle name="Hyperlink" xfId="1389" builtinId="8" hidden="1"/>
    <cellStyle name="Hyperlink" xfId="1391" builtinId="8" hidden="1"/>
    <cellStyle name="Hyperlink" xfId="1393" builtinId="8" hidden="1"/>
    <cellStyle name="Hyperlink" xfId="1395" builtinId="8" hidden="1"/>
    <cellStyle name="Hyperlink" xfId="1397" builtinId="8" hidden="1"/>
    <cellStyle name="Hyperlink" xfId="1399" builtinId="8" hidden="1"/>
    <cellStyle name="Hyperlink" xfId="1401" builtinId="8" hidden="1"/>
    <cellStyle name="Hyperlink" xfId="1403" builtinId="8" hidden="1"/>
    <cellStyle name="Hyperlink" xfId="1405" builtinId="8" hidden="1"/>
    <cellStyle name="Hyperlink" xfId="1407" builtinId="8" hidden="1"/>
    <cellStyle name="Hyperlink" xfId="1409" builtinId="8" hidden="1"/>
    <cellStyle name="Hyperlink" xfId="1411" builtinId="8" hidden="1"/>
    <cellStyle name="Hyperlink" xfId="1413" builtinId="8" hidden="1"/>
    <cellStyle name="Hyperlink" xfId="1415" builtinId="8" hidden="1"/>
    <cellStyle name="Hyperlink" xfId="1417" builtinId="8" hidden="1"/>
    <cellStyle name="Hyperlink" xfId="1419" builtinId="8" hidden="1"/>
    <cellStyle name="Hyperlink" xfId="1421" builtinId="8" hidden="1"/>
    <cellStyle name="Hyperlink" xfId="1423" builtinId="8" hidden="1"/>
    <cellStyle name="Hyperlink" xfId="1425" builtinId="8" hidden="1"/>
    <cellStyle name="Hyperlink" xfId="1427" builtinId="8" hidden="1"/>
    <cellStyle name="Hyperlink" xfId="1429" builtinId="8" hidden="1"/>
    <cellStyle name="Hyperlink" xfId="1431" builtinId="8" hidden="1"/>
    <cellStyle name="Hyperlink" xfId="1433" builtinId="8" hidden="1"/>
    <cellStyle name="Hyperlink" xfId="1435" builtinId="8" hidden="1"/>
    <cellStyle name="Hyperlink" xfId="1437" builtinId="8" hidden="1"/>
    <cellStyle name="Hyperlink" xfId="1439" builtinId="8" hidden="1"/>
    <cellStyle name="Hyperlink" xfId="1441" builtinId="8" hidden="1"/>
    <cellStyle name="Hyperlink" xfId="1443" builtinId="8" hidden="1"/>
    <cellStyle name="Hyperlink" xfId="1445" builtinId="8" hidden="1"/>
    <cellStyle name="Hyperlink" xfId="1447" builtinId="8" hidden="1"/>
    <cellStyle name="Normal" xfId="0" builtinId="0"/>
    <cellStyle name="Normal 2" xfId="725" xr:uid="{00000000-0005-0000-0000-0000A7050000}"/>
    <cellStyle name="Normal 3" xfId="726" xr:uid="{00000000-0005-0000-0000-0000A8050000}"/>
    <cellStyle name="Percent" xfId="10" builtinId="5"/>
  </cellStyles>
  <dxfs count="1">
    <dxf>
      <font>
        <color theme="0"/>
      </font>
      <fill>
        <patternFill patternType="none">
          <fgColor indexed="64"/>
          <bgColor auto="1"/>
        </patternFill>
      </fill>
      <border>
        <left/>
        <right/>
        <top/>
        <bottom/>
      </border>
    </dxf>
  </dxfs>
  <tableStyles count="0" defaultTableStyle="TableStyleMedium9" defaultPivotStyle="PivotStyleMedium4"/>
  <colors>
    <mruColors>
      <color rgb="FF0076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worksheet" Target="worksheets/sheet26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worksheet" Target="worksheets/sheet25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29" Type="http://schemas.openxmlformats.org/officeDocument/2006/relationships/styles" Target="styles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worksheet" Target="worksheets/sheet24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28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31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worksheet" Target="worksheets/sheet27.xml"/><Relationship Id="rId30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049" name="Rectangle 1" hidden="1">
          <a:extLst>
            <a:ext uri="{FF2B5EF4-FFF2-40B4-BE49-F238E27FC236}">
              <a16:creationId xmlns:a16="http://schemas.microsoft.com/office/drawing/2014/main" id="{00000000-0008-0000-0500-00000108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2" name="Rectangle 1" hidden="1">
          <a:extLst>
            <a:ext uri="{FF2B5EF4-FFF2-40B4-BE49-F238E27FC236}">
              <a16:creationId xmlns:a16="http://schemas.microsoft.com/office/drawing/2014/main" id="{00000000-0008-0000-0500-00000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3" name="Rectangle 1" hidden="1">
          <a:extLst>
            <a:ext uri="{FF2B5EF4-FFF2-40B4-BE49-F238E27FC236}">
              <a16:creationId xmlns:a16="http://schemas.microsoft.com/office/drawing/2014/main" id="{00000000-0008-0000-0500-00000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4" name="Rectangle 1" hidden="1">
          <a:extLst>
            <a:ext uri="{FF2B5EF4-FFF2-40B4-BE49-F238E27FC236}">
              <a16:creationId xmlns:a16="http://schemas.microsoft.com/office/drawing/2014/main" id="{00000000-0008-0000-0500-000004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5" name="Rectangle 1" hidden="1">
          <a:extLst>
            <a:ext uri="{FF2B5EF4-FFF2-40B4-BE49-F238E27FC236}">
              <a16:creationId xmlns:a16="http://schemas.microsoft.com/office/drawing/2014/main" id="{00000000-0008-0000-0500-000005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6" name="Rectangle 1" hidden="1">
          <a:extLst>
            <a:ext uri="{FF2B5EF4-FFF2-40B4-BE49-F238E27FC236}">
              <a16:creationId xmlns:a16="http://schemas.microsoft.com/office/drawing/2014/main" id="{00000000-0008-0000-0500-000006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7" name="Rectangle 1" hidden="1">
          <a:extLst>
            <a:ext uri="{FF2B5EF4-FFF2-40B4-BE49-F238E27FC236}">
              <a16:creationId xmlns:a16="http://schemas.microsoft.com/office/drawing/2014/main" id="{00000000-0008-0000-0500-000007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8" name="Rectangle 1" hidden="1">
          <a:extLst>
            <a:ext uri="{FF2B5EF4-FFF2-40B4-BE49-F238E27FC236}">
              <a16:creationId xmlns:a16="http://schemas.microsoft.com/office/drawing/2014/main" id="{00000000-0008-0000-0500-000008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9" name="Rectangle 1" hidden="1">
          <a:extLst>
            <a:ext uri="{FF2B5EF4-FFF2-40B4-BE49-F238E27FC236}">
              <a16:creationId xmlns:a16="http://schemas.microsoft.com/office/drawing/2014/main" id="{00000000-0008-0000-0500-000009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0" name="Rectangle 1" hidden="1">
          <a:extLst>
            <a:ext uri="{FF2B5EF4-FFF2-40B4-BE49-F238E27FC236}">
              <a16:creationId xmlns:a16="http://schemas.microsoft.com/office/drawing/2014/main" id="{00000000-0008-0000-0500-00000A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1" name="Rectangle 1" hidden="1">
          <a:extLst>
            <a:ext uri="{FF2B5EF4-FFF2-40B4-BE49-F238E27FC236}">
              <a16:creationId xmlns:a16="http://schemas.microsoft.com/office/drawing/2014/main" id="{00000000-0008-0000-0500-00000B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2" name="Rectangle 1" hidden="1">
          <a:extLst>
            <a:ext uri="{FF2B5EF4-FFF2-40B4-BE49-F238E27FC236}">
              <a16:creationId xmlns:a16="http://schemas.microsoft.com/office/drawing/2014/main" id="{00000000-0008-0000-0500-00000C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3" name="Rectangle 1" hidden="1">
          <a:extLst>
            <a:ext uri="{FF2B5EF4-FFF2-40B4-BE49-F238E27FC236}">
              <a16:creationId xmlns:a16="http://schemas.microsoft.com/office/drawing/2014/main" id="{00000000-0008-0000-0500-00000D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4" name="Rectangle 1" hidden="1">
          <a:extLst>
            <a:ext uri="{FF2B5EF4-FFF2-40B4-BE49-F238E27FC236}">
              <a16:creationId xmlns:a16="http://schemas.microsoft.com/office/drawing/2014/main" id="{00000000-0008-0000-0500-00000E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5" name="Rectangle 1" hidden="1">
          <a:extLst>
            <a:ext uri="{FF2B5EF4-FFF2-40B4-BE49-F238E27FC236}">
              <a16:creationId xmlns:a16="http://schemas.microsoft.com/office/drawing/2014/main" id="{00000000-0008-0000-0500-00000F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6" name="Rectangle 1" hidden="1">
          <a:extLst>
            <a:ext uri="{FF2B5EF4-FFF2-40B4-BE49-F238E27FC236}">
              <a16:creationId xmlns:a16="http://schemas.microsoft.com/office/drawing/2014/main" id="{00000000-0008-0000-0500-000010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7" name="Rectangle 1" hidden="1">
          <a:extLst>
            <a:ext uri="{FF2B5EF4-FFF2-40B4-BE49-F238E27FC236}">
              <a16:creationId xmlns:a16="http://schemas.microsoft.com/office/drawing/2014/main" id="{00000000-0008-0000-0500-000011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  <xdr:twoCellAnchor>
    <xdr:from>
      <xdr:col>0</xdr:col>
      <xdr:colOff>0</xdr:colOff>
      <xdr:row>0</xdr:row>
      <xdr:rowOff>0</xdr:rowOff>
    </xdr:from>
    <xdr:to>
      <xdr:col>9</xdr:col>
      <xdr:colOff>866775</xdr:colOff>
      <xdr:row>44</xdr:row>
      <xdr:rowOff>123825</xdr:rowOff>
    </xdr:to>
    <xdr:sp macro="" textlink="">
      <xdr:nvSpPr>
        <xdr:cNvPr id="18" name="Rectangle 1" hidden="1">
          <a:extLst>
            <a:ext uri="{FF2B5EF4-FFF2-40B4-BE49-F238E27FC236}">
              <a16:creationId xmlns:a16="http://schemas.microsoft.com/office/drawing/2014/main" id="{00000000-0008-0000-0500-000012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9525000" cy="9525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</xdr:sp>
    <xdr:clientData/>
  </xdr:twoCellAnchor>
  <xdr:twoCellAnchor>
    <xdr:from>
      <xdr:col>0</xdr:col>
      <xdr:colOff>0</xdr:colOff>
      <xdr:row>0</xdr:row>
      <xdr:rowOff>0</xdr:rowOff>
    </xdr:from>
    <xdr:to>
      <xdr:col>11</xdr:col>
      <xdr:colOff>546100</xdr:colOff>
      <xdr:row>63</xdr:row>
      <xdr:rowOff>127000</xdr:rowOff>
    </xdr:to>
    <xdr:sp macro="" textlink="">
      <xdr:nvSpPr>
        <xdr:cNvPr id="19" name="Rectangle 1" hidden="1">
          <a:extLst>
            <a:ext uri="{FF2B5EF4-FFF2-40B4-BE49-F238E27FC236}">
              <a16:creationId xmlns:a16="http://schemas.microsoft.com/office/drawing/2014/main" id="{00000000-0008-0000-0500-000013000000}"/>
            </a:ext>
          </a:extLst>
        </xdr:cNvPr>
        <xdr:cNvSpPr>
          <a:spLocks noSelect="1" noChangeArrowheads="1"/>
        </xdr:cNvSpPr>
      </xdr:nvSpPr>
      <xdr:spPr bwMode="auto">
        <a:xfrm>
          <a:off x="0" y="0"/>
          <a:ext cx="12700000" cy="12700000"/>
        </a:xfrm>
        <a:prstGeom prst="rect">
          <a:avLst/>
        </a:prstGeom>
        <a:solidFill>
          <a:srgbClr val="FFFFFF"/>
        </a:solidFill>
        <a:ln w="9525">
          <a:solidFill>
            <a:srgbClr val="000000"/>
          </a:solidFill>
          <a:round/>
          <a:headEnd/>
          <a:tailEnd/>
        </a:ln>
      </xdr:spPr>
      <xdr:txBody>
        <a:bodyPr rtlCol="0"/>
        <a:lstStyle/>
        <a:p>
          <a:pPr algn="ctr"/>
          <a:endParaRPr lang="en-US"/>
        </a:p>
      </xdr:txBody>
    </xdr: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2" Type="http://schemas.openxmlformats.org/officeDocument/2006/relationships/comments" Target="../comments2.xml"/><Relationship Id="rId1" Type="http://schemas.openxmlformats.org/officeDocument/2006/relationships/vmlDrawing" Target="../drawings/vmlDrawing2.vml"/></Relationships>
</file>

<file path=xl/worksheets/_rels/sheet17.xml.rels><?xml version="1.0" encoding="UTF-8" standalone="yes"?>
<Relationships xmlns="http://schemas.openxmlformats.org/package/2006/relationships"><Relationship Id="rId2" Type="http://schemas.openxmlformats.org/officeDocument/2006/relationships/comments" Target="../comments3.xml"/><Relationship Id="rId1" Type="http://schemas.openxmlformats.org/officeDocument/2006/relationships/vmlDrawing" Target="../drawings/vmlDrawing3.v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comments" Target="../comments4.xml"/><Relationship Id="rId1" Type="http://schemas.openxmlformats.org/officeDocument/2006/relationships/vmlDrawing" Target="../drawings/vmlDrawing4.vml"/></Relationships>
</file>

<file path=xl/worksheets/_rels/sheet27.xml.rels><?xml version="1.0" encoding="UTF-8" standalone="yes"?>
<Relationships xmlns="http://schemas.openxmlformats.org/package/2006/relationships"><Relationship Id="rId2" Type="http://schemas.openxmlformats.org/officeDocument/2006/relationships/comments" Target="../comments5.xml"/><Relationship Id="rId1" Type="http://schemas.openxmlformats.org/officeDocument/2006/relationships/vmlDrawing" Target="../drawings/vmlDrawing5.v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9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tabColor rgb="FF007600"/>
  </sheetPr>
  <dimension ref="A1:E63"/>
  <sheetViews>
    <sheetView zoomScaleNormal="100" workbookViewId="0">
      <selection activeCell="C4" sqref="C4"/>
    </sheetView>
  </sheetViews>
  <sheetFormatPr defaultColWidth="14.44140625" defaultRowHeight="15.75" customHeight="1" x14ac:dyDescent="0.25"/>
  <cols>
    <col min="1" max="1" width="27.6640625" style="12" customWidth="1"/>
    <col min="2" max="2" width="38.6640625" style="16" customWidth="1"/>
    <col min="3" max="16384" width="14.44140625" style="12"/>
  </cols>
  <sheetData>
    <row r="1" spans="1:3" ht="16.05" customHeight="1" x14ac:dyDescent="0.25">
      <c r="A1" s="1" t="s">
        <v>100</v>
      </c>
      <c r="B1" s="41" t="s">
        <v>164</v>
      </c>
      <c r="C1" s="41" t="s">
        <v>165</v>
      </c>
    </row>
    <row r="2" spans="1:3" ht="16.05" customHeight="1" x14ac:dyDescent="0.25">
      <c r="A2" s="12" t="s">
        <v>193</v>
      </c>
      <c r="B2" s="41"/>
      <c r="C2" s="41"/>
    </row>
    <row r="3" spans="1:3" ht="16.05" customHeight="1" x14ac:dyDescent="0.25">
      <c r="A3" s="1"/>
      <c r="B3" s="7" t="s">
        <v>195</v>
      </c>
      <c r="C3" s="72">
        <v>2020</v>
      </c>
    </row>
    <row r="4" spans="1:3" ht="16.05" customHeight="1" x14ac:dyDescent="0.25">
      <c r="A4" s="1"/>
      <c r="B4" s="9" t="s">
        <v>194</v>
      </c>
      <c r="C4" s="73">
        <v>2022</v>
      </c>
    </row>
    <row r="5" spans="1:3" ht="16.05" customHeight="1" x14ac:dyDescent="0.25">
      <c r="A5" s="1"/>
      <c r="B5" s="41"/>
      <c r="C5" s="41"/>
    </row>
    <row r="6" spans="1:3" ht="15" customHeight="1" x14ac:dyDescent="0.25">
      <c r="A6" s="12" t="s">
        <v>48</v>
      </c>
    </row>
    <row r="7" spans="1:3" ht="15" customHeight="1" x14ac:dyDescent="0.25">
      <c r="B7" s="16" t="s">
        <v>208</v>
      </c>
      <c r="C7" s="71">
        <v>2966272</v>
      </c>
    </row>
    <row r="8" spans="1:3" ht="15" customHeight="1" x14ac:dyDescent="0.25">
      <c r="B8" s="7" t="s">
        <v>106</v>
      </c>
      <c r="C8" s="66">
        <v>0.70299999999999996</v>
      </c>
    </row>
    <row r="9" spans="1:3" ht="15" customHeight="1" x14ac:dyDescent="0.25">
      <c r="B9" s="9" t="s">
        <v>107</v>
      </c>
      <c r="C9" s="67">
        <v>0.77</v>
      </c>
    </row>
    <row r="10" spans="1:3" ht="15" customHeight="1" x14ac:dyDescent="0.25">
      <c r="B10" s="9" t="s">
        <v>105</v>
      </c>
      <c r="C10" s="67">
        <v>0.307979602813721</v>
      </c>
    </row>
    <row r="11" spans="1:3" ht="15" customHeight="1" x14ac:dyDescent="0.25">
      <c r="B11" s="7" t="s">
        <v>108</v>
      </c>
      <c r="C11" s="66">
        <v>0.50600000000000001</v>
      </c>
    </row>
    <row r="12" spans="1:3" ht="15" customHeight="1" x14ac:dyDescent="0.25">
      <c r="B12" s="7" t="s">
        <v>109</v>
      </c>
      <c r="C12" s="66">
        <v>0.77599999999999991</v>
      </c>
    </row>
    <row r="13" spans="1:3" ht="15" customHeight="1" x14ac:dyDescent="0.25">
      <c r="B13" s="7" t="s">
        <v>110</v>
      </c>
      <c r="C13" s="66">
        <v>0.254</v>
      </c>
    </row>
    <row r="14" spans="1:3" ht="15" customHeight="1" x14ac:dyDescent="0.25">
      <c r="B14" s="12"/>
    </row>
    <row r="15" spans="1:3" ht="15" customHeight="1" x14ac:dyDescent="0.25">
      <c r="A15" s="12" t="s">
        <v>30</v>
      </c>
      <c r="B15" s="19"/>
      <c r="C15" s="3"/>
    </row>
    <row r="16" spans="1:3" ht="15" customHeight="1" x14ac:dyDescent="0.25">
      <c r="B16" s="9" t="s">
        <v>94</v>
      </c>
      <c r="C16" s="67">
        <v>0.1</v>
      </c>
    </row>
    <row r="17" spans="1:3" ht="15" customHeight="1" x14ac:dyDescent="0.25">
      <c r="B17" s="9" t="s">
        <v>95</v>
      </c>
      <c r="C17" s="67">
        <v>5.0000000000000001E-3</v>
      </c>
    </row>
    <row r="18" spans="1:3" ht="15" customHeight="1" x14ac:dyDescent="0.25">
      <c r="B18" s="9" t="s">
        <v>96</v>
      </c>
      <c r="C18" s="67">
        <v>5.0000000000000001E-3</v>
      </c>
    </row>
    <row r="19" spans="1:3" ht="15" customHeight="1" x14ac:dyDescent="0.25">
      <c r="B19" s="9" t="s">
        <v>97</v>
      </c>
      <c r="C19" s="67">
        <v>0.99</v>
      </c>
    </row>
    <row r="20" spans="1:3" ht="15" customHeight="1" x14ac:dyDescent="0.25">
      <c r="B20" s="9" t="s">
        <v>98</v>
      </c>
      <c r="C20" s="70">
        <f>1-frac_rice-frac_wheat-frac_maize</f>
        <v>0</v>
      </c>
    </row>
    <row r="21" spans="1:3" ht="15" customHeight="1" x14ac:dyDescent="0.25">
      <c r="B21" s="12"/>
    </row>
    <row r="22" spans="1:3" ht="15" customHeight="1" x14ac:dyDescent="0.25">
      <c r="A22" s="12" t="s">
        <v>99</v>
      </c>
    </row>
    <row r="23" spans="1:3" ht="15" customHeight="1" x14ac:dyDescent="0.25">
      <c r="B23" s="20" t="s">
        <v>101</v>
      </c>
      <c r="C23" s="67">
        <v>0.15460000000000002</v>
      </c>
    </row>
    <row r="24" spans="1:3" ht="15" customHeight="1" x14ac:dyDescent="0.25">
      <c r="B24" s="20" t="s">
        <v>102</v>
      </c>
      <c r="C24" s="67">
        <v>0.46519999999999995</v>
      </c>
    </row>
    <row r="25" spans="1:3" ht="15" customHeight="1" x14ac:dyDescent="0.25">
      <c r="B25" s="20" t="s">
        <v>103</v>
      </c>
      <c r="C25" s="67">
        <v>0.30450000000000005</v>
      </c>
    </row>
    <row r="26" spans="1:3" ht="15" customHeight="1" x14ac:dyDescent="0.25">
      <c r="B26" s="20" t="s">
        <v>104</v>
      </c>
      <c r="C26" s="67">
        <v>7.5700000000000003E-2</v>
      </c>
    </row>
    <row r="27" spans="1:3" ht="15" customHeight="1" x14ac:dyDescent="0.25">
      <c r="B27" s="20"/>
      <c r="C27" s="20"/>
    </row>
    <row r="28" spans="1:3" ht="15" customHeight="1" x14ac:dyDescent="0.25">
      <c r="A28" s="12" t="s">
        <v>199</v>
      </c>
      <c r="B28" s="20"/>
      <c r="C28" s="20"/>
    </row>
    <row r="29" spans="1:3" ht="14.25" customHeight="1" x14ac:dyDescent="0.25">
      <c r="B29" s="30" t="s">
        <v>75</v>
      </c>
      <c r="C29" s="69">
        <v>0.20699999999999999</v>
      </c>
    </row>
    <row r="30" spans="1:3" ht="14.25" customHeight="1" x14ac:dyDescent="0.25">
      <c r="B30" s="30" t="s">
        <v>76</v>
      </c>
      <c r="C30" s="69">
        <v>3.9E-2</v>
      </c>
    </row>
    <row r="31" spans="1:3" ht="14.25" customHeight="1" x14ac:dyDescent="0.25">
      <c r="B31" s="30" t="s">
        <v>77</v>
      </c>
      <c r="C31" s="69">
        <v>0.107</v>
      </c>
    </row>
    <row r="32" spans="1:3" ht="14.25" customHeight="1" x14ac:dyDescent="0.25">
      <c r="B32" s="30" t="s">
        <v>78</v>
      </c>
      <c r="C32" s="69">
        <v>0.64699999998509883</v>
      </c>
    </row>
    <row r="33" spans="1:5" ht="13.2" x14ac:dyDescent="0.25">
      <c r="B33" s="32" t="s">
        <v>129</v>
      </c>
      <c r="C33" s="91">
        <f>SUM(C29:C32)</f>
        <v>0.99999999998509881</v>
      </c>
    </row>
    <row r="34" spans="1:5" ht="15" customHeight="1" x14ac:dyDescent="0.25"/>
    <row r="35" spans="1:5" ht="15" customHeight="1" x14ac:dyDescent="0.25">
      <c r="A35" s="4" t="s">
        <v>135</v>
      </c>
    </row>
    <row r="36" spans="1:5" ht="15" customHeight="1" x14ac:dyDescent="0.25">
      <c r="A36" s="12" t="s">
        <v>74</v>
      </c>
      <c r="B36" s="7"/>
      <c r="C36" s="13"/>
    </row>
    <row r="37" spans="1:5" ht="15" customHeight="1" x14ac:dyDescent="0.25">
      <c r="B37" s="42" t="s">
        <v>92</v>
      </c>
      <c r="C37" s="68">
        <v>22.7</v>
      </c>
    </row>
    <row r="38" spans="1:5" ht="15" customHeight="1" x14ac:dyDescent="0.25">
      <c r="B38" s="16" t="s">
        <v>91</v>
      </c>
      <c r="C38" s="68">
        <v>38.5</v>
      </c>
      <c r="D38" s="17"/>
      <c r="E38" s="18"/>
    </row>
    <row r="39" spans="1:5" ht="15" customHeight="1" x14ac:dyDescent="0.25">
      <c r="B39" s="16" t="s">
        <v>90</v>
      </c>
      <c r="C39" s="68">
        <v>55.4</v>
      </c>
      <c r="D39" s="17"/>
      <c r="E39" s="17"/>
    </row>
    <row r="40" spans="1:5" ht="15" customHeight="1" x14ac:dyDescent="0.25">
      <c r="B40" s="16" t="s">
        <v>171</v>
      </c>
      <c r="C40" s="68">
        <v>6.34</v>
      </c>
    </row>
    <row r="41" spans="1:5" ht="15" customHeight="1" x14ac:dyDescent="0.25">
      <c r="B41" s="16" t="s">
        <v>89</v>
      </c>
      <c r="C41" s="67">
        <v>0.13</v>
      </c>
    </row>
    <row r="42" spans="1:5" ht="15" customHeight="1" x14ac:dyDescent="0.25">
      <c r="B42" s="42" t="s">
        <v>93</v>
      </c>
      <c r="C42" s="68">
        <v>21.8</v>
      </c>
    </row>
    <row r="43" spans="1:5" ht="15.75" customHeight="1" x14ac:dyDescent="0.25">
      <c r="D43" s="17"/>
    </row>
    <row r="44" spans="1:5" ht="15.75" customHeight="1" x14ac:dyDescent="0.25">
      <c r="A44" s="12" t="s">
        <v>133</v>
      </c>
      <c r="D44" s="17"/>
    </row>
    <row r="45" spans="1:5" ht="15.75" customHeight="1" x14ac:dyDescent="0.25">
      <c r="B45" s="16" t="s">
        <v>9</v>
      </c>
      <c r="C45" s="67">
        <v>2.8999999999999998E-2</v>
      </c>
      <c r="D45" s="17"/>
    </row>
    <row r="46" spans="1:5" ht="15.75" customHeight="1" x14ac:dyDescent="0.25">
      <c r="B46" s="16" t="s">
        <v>11</v>
      </c>
      <c r="C46" s="67">
        <v>0.15167</v>
      </c>
      <c r="D46" s="17"/>
    </row>
    <row r="47" spans="1:5" ht="15.75" customHeight="1" x14ac:dyDescent="0.25">
      <c r="B47" s="16" t="s">
        <v>12</v>
      </c>
      <c r="C47" s="67">
        <v>0.20324</v>
      </c>
      <c r="D47" s="17"/>
      <c r="E47" s="18"/>
    </row>
    <row r="48" spans="1:5" ht="15" customHeight="1" x14ac:dyDescent="0.25">
      <c r="B48" s="16" t="s">
        <v>26</v>
      </c>
      <c r="C48" s="70">
        <f>1-term_SGA-preterm_AGA-preterm_SGA</f>
        <v>0.61609000000000003</v>
      </c>
      <c r="D48" s="17"/>
      <c r="E48" s="17"/>
    </row>
    <row r="49" spans="1:4" ht="15.75" customHeight="1" x14ac:dyDescent="0.25">
      <c r="D49" s="17"/>
    </row>
    <row r="50" spans="1:4" ht="15.75" customHeight="1" x14ac:dyDescent="0.25">
      <c r="A50" s="12" t="s">
        <v>72</v>
      </c>
      <c r="D50" s="17"/>
    </row>
    <row r="51" spans="1:4" ht="15.75" customHeight="1" x14ac:dyDescent="0.25">
      <c r="B51" s="16" t="s">
        <v>124</v>
      </c>
      <c r="C51" s="65">
        <v>3.3965140548475001</v>
      </c>
      <c r="D51" s="17"/>
    </row>
    <row r="52" spans="1:4" ht="15" customHeight="1" x14ac:dyDescent="0.25">
      <c r="B52" s="16" t="s">
        <v>125</v>
      </c>
      <c r="C52" s="65">
        <v>4.7605460963899997</v>
      </c>
    </row>
    <row r="53" spans="1:4" ht="15.75" customHeight="1" x14ac:dyDescent="0.25">
      <c r="B53" s="16" t="s">
        <v>126</v>
      </c>
      <c r="C53" s="65">
        <v>4.7605460963899997</v>
      </c>
    </row>
    <row r="54" spans="1:4" ht="15.75" customHeight="1" x14ac:dyDescent="0.25">
      <c r="B54" s="16" t="s">
        <v>127</v>
      </c>
      <c r="C54" s="65">
        <v>3.08833460499</v>
      </c>
    </row>
    <row r="55" spans="1:4" ht="15.75" customHeight="1" x14ac:dyDescent="0.25">
      <c r="B55" s="16" t="s">
        <v>128</v>
      </c>
      <c r="C55" s="65">
        <v>3.08833460499</v>
      </c>
    </row>
    <row r="57" spans="1:4" ht="15.75" customHeight="1" x14ac:dyDescent="0.25">
      <c r="A57" s="12" t="s">
        <v>134</v>
      </c>
    </row>
    <row r="58" spans="1:4" ht="15.75" customHeight="1" x14ac:dyDescent="0.25">
      <c r="B58" s="7" t="s">
        <v>111</v>
      </c>
      <c r="C58" s="66">
        <v>2.1937842778793418E-2</v>
      </c>
    </row>
    <row r="59" spans="1:4" ht="15.75" customHeight="1" x14ac:dyDescent="0.25">
      <c r="B59" s="16" t="s">
        <v>132</v>
      </c>
      <c r="C59" s="66">
        <v>0.46536119576171681</v>
      </c>
    </row>
    <row r="60" spans="1:4" ht="15.75" customHeight="1" x14ac:dyDescent="0.25">
      <c r="B60" s="16" t="s">
        <v>270</v>
      </c>
      <c r="C60" s="66">
        <v>0.05</v>
      </c>
    </row>
    <row r="61" spans="1:4" ht="15.75" customHeight="1" x14ac:dyDescent="0.25">
      <c r="B61" s="16" t="s">
        <v>271</v>
      </c>
      <c r="C61" s="66">
        <v>0.01</v>
      </c>
    </row>
    <row r="63" spans="1:4" ht="15.75" customHeight="1" x14ac:dyDescent="0.25">
      <c r="A63" s="4"/>
    </row>
  </sheetData>
  <sheetProtection selectLockedCells="1"/>
  <protectedRanges>
    <protectedRange sqref="C3:C4 C7:C13 C16:C20 C23:C26 C29:C32 C37:C42 C45:C47 C51:C55 C58:C59" name="Range1"/>
  </protectedRanges>
  <pageMargins left="0.75" right="0.75" top="1" bottom="1" header="0.5" footer="0.5"/>
  <pageSetup paperSize="9" orientation="portrait" horizontalDpi="4294967292" verticalDpi="4294967292" r:id="rId1"/>
</worksheet>
</file>

<file path=xl/worksheets/sheet1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sheetPr codeName="Sheet10">
    <tabColor theme="7" tint="-0.249977111117893"/>
  </sheetPr>
  <dimension ref="A1:C26"/>
  <sheetViews>
    <sheetView workbookViewId="0">
      <selection activeCell="A7" sqref="A7:B7"/>
    </sheetView>
  </sheetViews>
  <sheetFormatPr defaultColWidth="11.44140625" defaultRowHeight="13.2" x14ac:dyDescent="0.25"/>
  <cols>
    <col min="1" max="1" width="53" style="53" bestFit="1" customWidth="1"/>
    <col min="2" max="2" width="47.77734375" style="35" customWidth="1"/>
    <col min="3" max="3" width="42.44140625" style="35" customWidth="1"/>
    <col min="4" max="16384" width="11.44140625" style="35"/>
  </cols>
  <sheetData>
    <row r="1" spans="1:3" x14ac:dyDescent="0.25">
      <c r="A1" s="40" t="s">
        <v>69</v>
      </c>
      <c r="B1" s="40" t="s">
        <v>182</v>
      </c>
      <c r="C1" s="40" t="s">
        <v>181</v>
      </c>
    </row>
    <row r="2" spans="1:3" x14ac:dyDescent="0.25">
      <c r="A2" s="88" t="s">
        <v>189</v>
      </c>
      <c r="B2" s="81" t="s">
        <v>59</v>
      </c>
      <c r="C2" s="81"/>
    </row>
    <row r="3" spans="1:3" x14ac:dyDescent="0.25">
      <c r="A3" s="88" t="s">
        <v>206</v>
      </c>
      <c r="B3" s="81" t="s">
        <v>59</v>
      </c>
      <c r="C3" s="81"/>
    </row>
    <row r="4" spans="1:3" x14ac:dyDescent="0.25">
      <c r="A4" s="89" t="s">
        <v>58</v>
      </c>
      <c r="B4" s="81" t="s">
        <v>136</v>
      </c>
      <c r="C4" s="81"/>
    </row>
    <row r="5" spans="1:3" x14ac:dyDescent="0.25">
      <c r="A5" s="89" t="s">
        <v>137</v>
      </c>
      <c r="B5" s="81" t="s">
        <v>136</v>
      </c>
      <c r="C5" s="81"/>
    </row>
    <row r="6" spans="1:3" x14ac:dyDescent="0.25">
      <c r="A6" s="89" t="s">
        <v>174</v>
      </c>
      <c r="B6" s="87" t="s">
        <v>58</v>
      </c>
      <c r="C6" s="87" t="s">
        <v>58</v>
      </c>
    </row>
    <row r="7" spans="1:3" x14ac:dyDescent="0.25">
      <c r="A7" s="89"/>
      <c r="B7" s="87"/>
      <c r="C7" s="87"/>
    </row>
    <row r="8" spans="1:3" x14ac:dyDescent="0.25">
      <c r="A8" s="89"/>
      <c r="B8" s="87"/>
      <c r="C8" s="87"/>
    </row>
    <row r="9" spans="1:3" x14ac:dyDescent="0.25">
      <c r="A9" s="89"/>
      <c r="B9" s="87"/>
      <c r="C9" s="87"/>
    </row>
    <row r="10" spans="1:3" x14ac:dyDescent="0.25">
      <c r="A10" s="89"/>
      <c r="B10" s="87"/>
      <c r="C10" s="87"/>
    </row>
    <row r="11" spans="1:3" x14ac:dyDescent="0.25">
      <c r="A11" s="90"/>
      <c r="B11" s="87"/>
      <c r="C11" s="87"/>
    </row>
    <row r="12" spans="1:3" x14ac:dyDescent="0.25">
      <c r="A12" s="90"/>
      <c r="B12" s="87"/>
      <c r="C12" s="87"/>
    </row>
    <row r="13" spans="1:3" x14ac:dyDescent="0.25">
      <c r="A13" s="90"/>
      <c r="B13" s="87"/>
      <c r="C13" s="87"/>
    </row>
    <row r="14" spans="1:3" x14ac:dyDescent="0.25">
      <c r="A14" s="90"/>
      <c r="B14" s="87"/>
      <c r="C14" s="87"/>
    </row>
    <row r="15" spans="1:3" x14ac:dyDescent="0.25">
      <c r="A15" s="90"/>
      <c r="B15" s="87"/>
      <c r="C15" s="87"/>
    </row>
    <row r="16" spans="1:3" x14ac:dyDescent="0.25">
      <c r="A16" s="90"/>
      <c r="B16" s="87"/>
      <c r="C16" s="87"/>
    </row>
    <row r="17" spans="1:3" x14ac:dyDescent="0.25">
      <c r="A17" s="90"/>
      <c r="B17" s="87"/>
      <c r="C17" s="87"/>
    </row>
    <row r="18" spans="1:3" x14ac:dyDescent="0.25">
      <c r="A18" s="90"/>
      <c r="B18" s="87"/>
      <c r="C18" s="87"/>
    </row>
    <row r="19" spans="1:3" x14ac:dyDescent="0.25">
      <c r="A19" s="89"/>
      <c r="B19" s="87"/>
      <c r="C19" s="87"/>
    </row>
    <row r="20" spans="1:3" x14ac:dyDescent="0.25">
      <c r="A20" s="89"/>
      <c r="B20" s="87"/>
      <c r="C20" s="87"/>
    </row>
    <row r="21" spans="1:3" x14ac:dyDescent="0.25">
      <c r="A21" s="89"/>
      <c r="B21" s="87"/>
      <c r="C21" s="87"/>
    </row>
    <row r="22" spans="1:3" x14ac:dyDescent="0.25">
      <c r="A22" s="89"/>
      <c r="B22" s="87"/>
      <c r="C22" s="87"/>
    </row>
    <row r="23" spans="1:3" x14ac:dyDescent="0.25">
      <c r="B23" s="87"/>
      <c r="C23" s="87"/>
    </row>
    <row r="24" spans="1:3" x14ac:dyDescent="0.25">
      <c r="B24" s="87"/>
      <c r="C24" s="87"/>
    </row>
    <row r="25" spans="1:3" x14ac:dyDescent="0.25">
      <c r="B25" s="87"/>
      <c r="C25" s="87"/>
    </row>
    <row r="26" spans="1:3" x14ac:dyDescent="0.25">
      <c r="B26" s="87"/>
      <c r="C26" s="87"/>
    </row>
  </sheetData>
  <sheetProtection algorithmName="SHA-512" hashValue="PMangFikzq0M5EAOg72iqApTDUTvMhdbQO5S6wfWC0CiIHdtaYZMTJHgw2O1hu8hS6T+1247pIGBOLEzVACEog==" saltValue="Q+erzvMozqmvePhRN/autg==" spinCount="100000" sheet="1" scenarios="1" selectLockedCells="1"/>
  <pageMargins left="0.7" right="0.7" top="0.75" bottom="0.75" header="0.3" footer="0.3"/>
  <pageSetup paperSize="9" orientation="portrait" horizontalDpi="0" verticalDpi="0"/>
  <legacyDrawing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sheetPr codeName="Sheet11">
    <tabColor theme="0" tint="-0.249977111117893"/>
  </sheetPr>
  <dimension ref="A1:A19"/>
  <sheetViews>
    <sheetView tabSelected="1" workbookViewId="0">
      <selection activeCell="A11" sqref="A11"/>
    </sheetView>
  </sheetViews>
  <sheetFormatPr defaultColWidth="11.44140625" defaultRowHeight="13.2" x14ac:dyDescent="0.25"/>
  <cols>
    <col min="1" max="1" width="30.109375" style="35" customWidth="1"/>
    <col min="2" max="16384" width="11.44140625" style="35"/>
  </cols>
  <sheetData>
    <row r="1" spans="1:1" x14ac:dyDescent="0.25">
      <c r="A1" s="40" t="s">
        <v>69</v>
      </c>
    </row>
    <row r="2" spans="1:1" x14ac:dyDescent="0.25">
      <c r="A2" s="48" t="s">
        <v>197</v>
      </c>
    </row>
    <row r="3" spans="1:1" x14ac:dyDescent="0.25">
      <c r="A3" s="48" t="s">
        <v>57</v>
      </c>
    </row>
    <row r="4" spans="1:1" x14ac:dyDescent="0.25">
      <c r="A4" s="48" t="s">
        <v>34</v>
      </c>
    </row>
    <row r="5" spans="1:1" x14ac:dyDescent="0.25">
      <c r="A5" s="48" t="s">
        <v>83</v>
      </c>
    </row>
    <row r="6" spans="1:1" x14ac:dyDescent="0.25">
      <c r="A6" s="48" t="s">
        <v>82</v>
      </c>
    </row>
    <row r="7" spans="1:1" x14ac:dyDescent="0.25">
      <c r="A7" s="48" t="s">
        <v>81</v>
      </c>
    </row>
    <row r="8" spans="1:1" x14ac:dyDescent="0.25">
      <c r="A8" s="48" t="s">
        <v>79</v>
      </c>
    </row>
    <row r="9" spans="1:1" x14ac:dyDescent="0.25">
      <c r="A9" s="48" t="s">
        <v>80</v>
      </c>
    </row>
    <row r="10" spans="1:1" x14ac:dyDescent="0.25">
      <c r="A10" s="48" t="s">
        <v>67</v>
      </c>
    </row>
    <row r="11" spans="1:1" x14ac:dyDescent="0.25">
      <c r="A11" s="48"/>
    </row>
    <row r="12" spans="1:1" x14ac:dyDescent="0.25">
      <c r="A12" s="48"/>
    </row>
    <row r="13" spans="1:1" x14ac:dyDescent="0.25">
      <c r="A13" s="48"/>
    </row>
    <row r="14" spans="1:1" x14ac:dyDescent="0.25">
      <c r="A14" s="48"/>
    </row>
    <row r="15" spans="1:1" x14ac:dyDescent="0.25">
      <c r="A15" s="48"/>
    </row>
    <row r="16" spans="1:1" x14ac:dyDescent="0.25">
      <c r="A16" s="48"/>
    </row>
    <row r="17" spans="1:1" x14ac:dyDescent="0.25">
      <c r="A17" s="48"/>
    </row>
    <row r="18" spans="1:1" x14ac:dyDescent="0.25">
      <c r="A18" s="48"/>
    </row>
    <row r="19" spans="1:1" x14ac:dyDescent="0.25">
      <c r="A19" s="48"/>
    </row>
  </sheetData>
  <pageMargins left="0.7" right="0.7" top="0.75" bottom="0.75" header="0.3" footer="0.3"/>
  <pageSetup paperSize="9" orientation="portrait" horizontalDpi="0" verticalDpi="0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sheetPr codeName="Sheet12">
    <tabColor theme="0" tint="-0.34998626667073579"/>
  </sheetPr>
  <dimension ref="A1:F4"/>
  <sheetViews>
    <sheetView workbookViewId="0">
      <selection activeCell="B3" sqref="B3"/>
    </sheetView>
  </sheetViews>
  <sheetFormatPr defaultColWidth="14.44140625" defaultRowHeight="15.75" customHeight="1" x14ac:dyDescent="0.25"/>
  <sheetData>
    <row r="1" spans="1:6" ht="15.75" customHeight="1" x14ac:dyDescent="0.25">
      <c r="A1" s="3" t="s">
        <v>25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ht="15.75" customHeight="1" x14ac:dyDescent="0.25">
      <c r="A2" s="3" t="s">
        <v>71</v>
      </c>
      <c r="B2" s="26">
        <f>'Baseline year population inputs'!C51</f>
        <v>3.3965140548475001</v>
      </c>
      <c r="C2" s="26">
        <f>'Baseline year population inputs'!C52</f>
        <v>4.7605460963899997</v>
      </c>
      <c r="D2" s="26">
        <f>'Baseline year population inputs'!C53</f>
        <v>4.7605460963899997</v>
      </c>
      <c r="E2" s="26">
        <f>'Baseline year population inputs'!C54</f>
        <v>3.08833460499</v>
      </c>
      <c r="F2" s="26">
        <f>'Baseline year population inputs'!C55</f>
        <v>3.08833460499</v>
      </c>
    </row>
    <row r="3" spans="1:6" ht="15.75" customHeight="1" x14ac:dyDescent="0.25">
      <c r="A3" s="3" t="s">
        <v>65</v>
      </c>
      <c r="B3" s="26">
        <f>frac_mam_1month * 2.6</f>
        <v>6.5259999999999999E-2</v>
      </c>
      <c r="C3" s="26">
        <f>frac_mam_1_5months * 2.6</f>
        <v>6.5259999999999999E-2</v>
      </c>
      <c r="D3" s="26">
        <f>frac_mam_6_11months * 2.6</f>
        <v>8.8920000000000013E-2</v>
      </c>
      <c r="E3" s="26">
        <f>frac_mam_12_23months * 2.6</f>
        <v>7.9039999999999999E-2</v>
      </c>
      <c r="F3" s="26">
        <f>frac_mam_24_59months * 2.6</f>
        <v>4.2900000000000001E-2</v>
      </c>
    </row>
    <row r="4" spans="1:6" ht="15.75" customHeight="1" x14ac:dyDescent="0.25">
      <c r="A4" s="3" t="s">
        <v>66</v>
      </c>
      <c r="B4" s="26">
        <f>frac_sam_1month * 2.6</f>
        <v>3.6920000000000001E-2</v>
      </c>
      <c r="C4" s="26">
        <f>frac_sam_1_5months * 2.6</f>
        <v>3.6920000000000001E-2</v>
      </c>
      <c r="D4" s="26">
        <f>frac_sam_6_11months * 2.6</f>
        <v>1.8257174000000001E-2</v>
      </c>
      <c r="E4" s="26">
        <f>frac_sam_12_23months * 2.6</f>
        <v>1.1412102E-2</v>
      </c>
      <c r="F4" s="26">
        <f>frac_sam_24_59months * 2.6</f>
        <v>1.5861040000000003E-2</v>
      </c>
    </row>
  </sheetData>
  <pageMargins left="0.75" right="0.75" top="1" bottom="1" header="0.5" footer="0.5"/>
  <pageSetup paperSize="9" orientation="portrait" horizontalDpi="4294967292" verticalDpi="4294967292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sheetPr codeName="Sheet14">
    <tabColor theme="0" tint="-0.249977111117893"/>
  </sheetPr>
  <dimension ref="A1:P42"/>
  <sheetViews>
    <sheetView topLeftCell="B1" workbookViewId="0">
      <selection activeCell="E13" sqref="E13"/>
    </sheetView>
  </sheetViews>
  <sheetFormatPr defaultColWidth="16.109375" defaultRowHeight="15.75" customHeight="1" x14ac:dyDescent="0.3"/>
  <cols>
    <col min="1" max="1" width="22.21875" style="56" bestFit="1" customWidth="1"/>
    <col min="2" max="2" width="58.88671875" style="56" bestFit="1" customWidth="1"/>
    <col min="3" max="3" width="9.44140625" style="56" bestFit="1" customWidth="1"/>
    <col min="4" max="4" width="11.109375" style="56" bestFit="1" customWidth="1"/>
    <col min="5" max="5" width="12" style="56" bestFit="1" customWidth="1"/>
    <col min="6" max="7" width="13.109375" style="56" bestFit="1" customWidth="1"/>
    <col min="8" max="11" width="15.33203125" style="56" bestFit="1" customWidth="1"/>
    <col min="12" max="15" width="16.88671875" style="56" bestFit="1" customWidth="1"/>
    <col min="16" max="16384" width="16.109375" style="56"/>
  </cols>
  <sheetData>
    <row r="1" spans="1:15" ht="15.75" customHeight="1" x14ac:dyDescent="0.3">
      <c r="A1" s="57" t="s">
        <v>33</v>
      </c>
      <c r="B1" s="95" t="s">
        <v>69</v>
      </c>
      <c r="C1" s="57" t="s">
        <v>1</v>
      </c>
      <c r="D1" s="57" t="s">
        <v>2</v>
      </c>
      <c r="E1" s="57" t="s">
        <v>3</v>
      </c>
      <c r="F1" s="57" t="s">
        <v>4</v>
      </c>
      <c r="G1" s="57" t="s">
        <v>5</v>
      </c>
      <c r="H1" s="57" t="s">
        <v>53</v>
      </c>
      <c r="I1" s="57" t="s">
        <v>54</v>
      </c>
      <c r="J1" s="57" t="s">
        <v>55</v>
      </c>
      <c r="K1" s="57" t="s">
        <v>56</v>
      </c>
      <c r="L1" s="57" t="s">
        <v>49</v>
      </c>
      <c r="M1" s="57" t="s">
        <v>50</v>
      </c>
      <c r="N1" s="57" t="s">
        <v>51</v>
      </c>
      <c r="O1" s="57" t="s">
        <v>52</v>
      </c>
    </row>
    <row r="2" spans="1:15" ht="15.75" customHeight="1" x14ac:dyDescent="0.3">
      <c r="A2" s="57" t="s">
        <v>31</v>
      </c>
      <c r="B2" s="53" t="s">
        <v>61</v>
      </c>
      <c r="C2" s="96">
        <v>0</v>
      </c>
      <c r="D2" s="96">
        <v>1</v>
      </c>
      <c r="E2" s="96">
        <v>1</v>
      </c>
      <c r="F2" s="96">
        <v>1</v>
      </c>
      <c r="G2" s="96">
        <v>1</v>
      </c>
      <c r="H2" s="96">
        <v>0</v>
      </c>
      <c r="I2" s="96">
        <v>0</v>
      </c>
      <c r="J2" s="96">
        <v>0</v>
      </c>
      <c r="K2" s="96">
        <v>0</v>
      </c>
      <c r="L2" s="96">
        <v>0</v>
      </c>
      <c r="M2" s="96">
        <v>0</v>
      </c>
      <c r="N2" s="96">
        <v>0</v>
      </c>
      <c r="O2" s="96">
        <v>0</v>
      </c>
    </row>
    <row r="3" spans="1:15" ht="15.75" customHeight="1" x14ac:dyDescent="0.3">
      <c r="B3" s="53" t="s">
        <v>149</v>
      </c>
      <c r="C3" s="96">
        <v>1</v>
      </c>
      <c r="D3" s="96">
        <v>1</v>
      </c>
      <c r="E3" s="96">
        <v>0</v>
      </c>
      <c r="F3" s="96">
        <v>0</v>
      </c>
      <c r="G3" s="96">
        <v>0</v>
      </c>
      <c r="H3" s="96">
        <v>0</v>
      </c>
      <c r="I3" s="96">
        <v>0</v>
      </c>
      <c r="J3" s="96">
        <v>0</v>
      </c>
      <c r="K3" s="96">
        <v>0</v>
      </c>
      <c r="L3" s="96">
        <v>0</v>
      </c>
      <c r="M3" s="96">
        <v>0</v>
      </c>
      <c r="N3" s="96">
        <v>0</v>
      </c>
      <c r="O3" s="96">
        <v>0</v>
      </c>
    </row>
    <row r="4" spans="1:15" ht="15.75" customHeight="1" x14ac:dyDescent="0.3">
      <c r="B4" s="53" t="s">
        <v>175</v>
      </c>
      <c r="C4" s="96">
        <v>1</v>
      </c>
      <c r="D4" s="96">
        <v>1</v>
      </c>
      <c r="E4" s="96">
        <v>1</v>
      </c>
      <c r="F4" s="96">
        <v>1</v>
      </c>
      <c r="G4" s="96">
        <v>1</v>
      </c>
      <c r="H4" s="96">
        <v>0</v>
      </c>
      <c r="I4" s="96">
        <v>0</v>
      </c>
      <c r="J4" s="96">
        <v>0</v>
      </c>
      <c r="K4" s="96">
        <v>0</v>
      </c>
      <c r="L4" s="96">
        <v>0</v>
      </c>
      <c r="M4" s="96">
        <v>0</v>
      </c>
      <c r="N4" s="96">
        <v>0</v>
      </c>
      <c r="O4" s="96">
        <v>0</v>
      </c>
    </row>
    <row r="5" spans="1:15" ht="15.75" customHeight="1" x14ac:dyDescent="0.3">
      <c r="B5" s="53" t="s">
        <v>174</v>
      </c>
      <c r="C5" s="96">
        <v>1</v>
      </c>
      <c r="D5" s="96">
        <v>1</v>
      </c>
      <c r="E5" s="96">
        <v>1</v>
      </c>
      <c r="F5" s="96">
        <v>1</v>
      </c>
      <c r="G5" s="96">
        <v>1</v>
      </c>
      <c r="H5" s="96">
        <v>0</v>
      </c>
      <c r="I5" s="96">
        <v>0</v>
      </c>
      <c r="J5" s="96">
        <v>0</v>
      </c>
      <c r="K5" s="96">
        <v>0</v>
      </c>
      <c r="L5" s="96">
        <v>0</v>
      </c>
      <c r="M5" s="96">
        <v>0</v>
      </c>
      <c r="N5" s="96">
        <v>0</v>
      </c>
      <c r="O5" s="96">
        <v>0</v>
      </c>
    </row>
    <row r="6" spans="1:15" ht="15.75" customHeight="1" x14ac:dyDescent="0.3">
      <c r="B6" s="53" t="s">
        <v>173</v>
      </c>
      <c r="C6" s="96">
        <v>1</v>
      </c>
      <c r="D6" s="96">
        <v>1</v>
      </c>
      <c r="E6" s="96">
        <v>1</v>
      </c>
      <c r="F6" s="96">
        <v>1</v>
      </c>
      <c r="G6" s="96">
        <v>1</v>
      </c>
      <c r="H6" s="96">
        <v>0</v>
      </c>
      <c r="I6" s="96">
        <v>0</v>
      </c>
      <c r="J6" s="96">
        <v>0</v>
      </c>
      <c r="K6" s="96">
        <v>0</v>
      </c>
      <c r="L6" s="96">
        <v>0</v>
      </c>
      <c r="M6" s="96">
        <v>0</v>
      </c>
      <c r="N6" s="96">
        <v>0</v>
      </c>
      <c r="O6" s="96">
        <v>0</v>
      </c>
    </row>
    <row r="7" spans="1:15" ht="15.75" customHeight="1" x14ac:dyDescent="0.3">
      <c r="B7" s="53" t="s">
        <v>196</v>
      </c>
      <c r="C7" s="96">
        <v>1</v>
      </c>
      <c r="D7" s="96">
        <v>1</v>
      </c>
      <c r="E7" s="96">
        <v>0</v>
      </c>
      <c r="F7" s="96">
        <v>0</v>
      </c>
      <c r="G7" s="96">
        <v>0</v>
      </c>
      <c r="H7" s="96">
        <v>0</v>
      </c>
      <c r="I7" s="96">
        <v>0</v>
      </c>
      <c r="J7" s="96">
        <v>0</v>
      </c>
      <c r="K7" s="96">
        <v>0</v>
      </c>
      <c r="L7" s="96">
        <v>0</v>
      </c>
      <c r="M7" s="96">
        <v>0</v>
      </c>
      <c r="N7" s="96">
        <v>0</v>
      </c>
      <c r="O7" s="96">
        <v>0</v>
      </c>
    </row>
    <row r="8" spans="1:15" ht="15.75" customHeight="1" x14ac:dyDescent="0.3">
      <c r="B8" s="53" t="s">
        <v>136</v>
      </c>
      <c r="C8" s="96">
        <v>0</v>
      </c>
      <c r="D8" s="96">
        <v>0</v>
      </c>
      <c r="E8" s="96">
        <v>1</v>
      </c>
      <c r="F8" s="96">
        <v>1</v>
      </c>
      <c r="G8" s="96">
        <v>0</v>
      </c>
      <c r="H8" s="96">
        <v>0</v>
      </c>
      <c r="I8" s="96">
        <v>0</v>
      </c>
      <c r="J8" s="96">
        <v>0</v>
      </c>
      <c r="K8" s="96">
        <v>0</v>
      </c>
      <c r="L8" s="96">
        <v>0</v>
      </c>
      <c r="M8" s="96">
        <v>0</v>
      </c>
      <c r="N8" s="96">
        <v>0</v>
      </c>
      <c r="O8" s="96">
        <v>0</v>
      </c>
    </row>
    <row r="9" spans="1:15" ht="15.75" customHeight="1" x14ac:dyDescent="0.3">
      <c r="B9" s="53" t="s">
        <v>137</v>
      </c>
      <c r="C9" s="96">
        <v>0</v>
      </c>
      <c r="D9" s="96">
        <v>0</v>
      </c>
      <c r="E9" s="96">
        <v>1</v>
      </c>
      <c r="F9" s="96">
        <v>1</v>
      </c>
      <c r="G9" s="96">
        <v>1</v>
      </c>
      <c r="H9" s="96">
        <v>0</v>
      </c>
      <c r="I9" s="96">
        <v>0</v>
      </c>
      <c r="J9" s="96">
        <v>0</v>
      </c>
      <c r="K9" s="96">
        <v>0</v>
      </c>
      <c r="L9" s="96">
        <v>0</v>
      </c>
      <c r="M9" s="96">
        <v>0</v>
      </c>
      <c r="N9" s="96">
        <v>0</v>
      </c>
      <c r="O9" s="96">
        <v>0</v>
      </c>
    </row>
    <row r="10" spans="1:15" ht="15.75" customHeight="1" x14ac:dyDescent="0.3">
      <c r="B10" s="53" t="s">
        <v>84</v>
      </c>
      <c r="C10" s="96">
        <v>1</v>
      </c>
      <c r="D10" s="96">
        <v>1</v>
      </c>
      <c r="E10" s="96">
        <v>1</v>
      </c>
      <c r="F10" s="96">
        <v>1</v>
      </c>
      <c r="G10" s="96">
        <v>1</v>
      </c>
      <c r="H10" s="96">
        <v>0</v>
      </c>
      <c r="I10" s="96">
        <v>0</v>
      </c>
      <c r="J10" s="96">
        <v>0</v>
      </c>
      <c r="K10" s="96">
        <v>0</v>
      </c>
      <c r="L10" s="96">
        <v>0</v>
      </c>
      <c r="M10" s="96">
        <v>0</v>
      </c>
      <c r="N10" s="96">
        <v>0</v>
      </c>
      <c r="O10" s="96">
        <v>0</v>
      </c>
    </row>
    <row r="11" spans="1:15" ht="15.75" customHeight="1" x14ac:dyDescent="0.3">
      <c r="B11" s="53" t="s">
        <v>58</v>
      </c>
      <c r="C11" s="96">
        <v>0</v>
      </c>
      <c r="D11" s="96">
        <v>0</v>
      </c>
      <c r="E11" s="96">
        <v>1</v>
      </c>
      <c r="F11" s="96">
        <v>1</v>
      </c>
      <c r="G11" s="96">
        <v>0</v>
      </c>
      <c r="H11" s="96">
        <v>0</v>
      </c>
      <c r="I11" s="96">
        <v>0</v>
      </c>
      <c r="J11" s="96">
        <v>0</v>
      </c>
      <c r="K11" s="96">
        <v>0</v>
      </c>
      <c r="L11" s="96">
        <v>0</v>
      </c>
      <c r="M11" s="96">
        <v>0</v>
      </c>
      <c r="N11" s="96">
        <v>0</v>
      </c>
      <c r="O11" s="96">
        <v>0</v>
      </c>
    </row>
    <row r="12" spans="1:15" ht="15.75" customHeight="1" x14ac:dyDescent="0.3">
      <c r="B12" s="53" t="s">
        <v>67</v>
      </c>
      <c r="C12" s="96">
        <v>0</v>
      </c>
      <c r="D12" s="96">
        <v>1</v>
      </c>
      <c r="E12" s="96">
        <v>1</v>
      </c>
      <c r="F12" s="96">
        <v>1</v>
      </c>
      <c r="G12" s="96">
        <v>1</v>
      </c>
      <c r="H12" s="96">
        <v>0</v>
      </c>
      <c r="I12" s="96">
        <v>0</v>
      </c>
      <c r="J12" s="96">
        <v>0</v>
      </c>
      <c r="K12" s="96">
        <v>0</v>
      </c>
      <c r="L12" s="96">
        <v>0</v>
      </c>
      <c r="M12" s="96">
        <v>0</v>
      </c>
      <c r="N12" s="96">
        <v>0</v>
      </c>
      <c r="O12" s="96">
        <v>0</v>
      </c>
    </row>
    <row r="13" spans="1:15" ht="15.75" customHeight="1" x14ac:dyDescent="0.3">
      <c r="B13" s="53" t="s">
        <v>185</v>
      </c>
      <c r="C13" s="96">
        <v>0</v>
      </c>
      <c r="D13" s="96">
        <v>1</v>
      </c>
      <c r="E13" s="96">
        <v>1</v>
      </c>
      <c r="F13" s="96">
        <v>1</v>
      </c>
      <c r="G13" s="96">
        <v>1</v>
      </c>
      <c r="H13" s="96">
        <v>0</v>
      </c>
      <c r="I13" s="96">
        <v>0</v>
      </c>
      <c r="J13" s="96">
        <v>0</v>
      </c>
      <c r="K13" s="96">
        <v>0</v>
      </c>
      <c r="L13" s="96">
        <v>0</v>
      </c>
      <c r="M13" s="96">
        <v>0</v>
      </c>
      <c r="N13" s="96">
        <v>0</v>
      </c>
      <c r="O13" s="96">
        <v>0</v>
      </c>
    </row>
    <row r="14" spans="1:15" ht="15.75" customHeight="1" x14ac:dyDescent="0.3">
      <c r="B14" s="53" t="s">
        <v>28</v>
      </c>
      <c r="C14" s="96">
        <v>0</v>
      </c>
      <c r="D14" s="96">
        <v>0</v>
      </c>
      <c r="E14" s="96">
        <v>1</v>
      </c>
      <c r="F14" s="96">
        <v>1</v>
      </c>
      <c r="G14" s="96">
        <v>1</v>
      </c>
      <c r="H14" s="96">
        <v>0</v>
      </c>
      <c r="I14" s="96">
        <v>0</v>
      </c>
      <c r="J14" s="96">
        <v>0</v>
      </c>
      <c r="K14" s="96">
        <v>0</v>
      </c>
      <c r="L14" s="96">
        <v>0</v>
      </c>
      <c r="M14" s="96">
        <v>0</v>
      </c>
      <c r="N14" s="96">
        <v>0</v>
      </c>
      <c r="O14" s="96">
        <v>0</v>
      </c>
    </row>
    <row r="15" spans="1:15" ht="15.75" customHeight="1" x14ac:dyDescent="0.3">
      <c r="B15" s="53" t="s">
        <v>85</v>
      </c>
      <c r="C15" s="96">
        <v>1</v>
      </c>
      <c r="D15" s="96">
        <v>1</v>
      </c>
      <c r="E15" s="96">
        <v>1</v>
      </c>
      <c r="F15" s="96">
        <v>1</v>
      </c>
      <c r="G15" s="96">
        <v>1</v>
      </c>
      <c r="H15" s="96">
        <v>0</v>
      </c>
      <c r="I15" s="96">
        <v>0</v>
      </c>
      <c r="J15" s="96">
        <v>0</v>
      </c>
      <c r="K15" s="96">
        <v>0</v>
      </c>
      <c r="L15" s="96">
        <v>0</v>
      </c>
      <c r="M15" s="96">
        <v>0</v>
      </c>
      <c r="N15" s="96">
        <v>0</v>
      </c>
      <c r="O15" s="96">
        <v>0</v>
      </c>
    </row>
    <row r="16" spans="1:15" ht="15.75" customHeight="1" x14ac:dyDescent="0.3">
      <c r="B16" s="53" t="s">
        <v>60</v>
      </c>
      <c r="C16" s="96">
        <v>0</v>
      </c>
      <c r="D16" s="96">
        <v>0</v>
      </c>
      <c r="E16" s="96">
        <v>1</v>
      </c>
      <c r="F16" s="96">
        <v>1</v>
      </c>
      <c r="G16" s="96">
        <v>1</v>
      </c>
      <c r="H16" s="96">
        <v>0</v>
      </c>
      <c r="I16" s="96">
        <v>0</v>
      </c>
      <c r="J16" s="96">
        <v>0</v>
      </c>
      <c r="K16" s="96">
        <v>0</v>
      </c>
      <c r="L16" s="96">
        <v>0</v>
      </c>
      <c r="M16" s="96">
        <v>0</v>
      </c>
      <c r="N16" s="96">
        <v>0</v>
      </c>
      <c r="O16" s="96">
        <v>0</v>
      </c>
    </row>
    <row r="17" spans="1:16" ht="15.75" customHeight="1" x14ac:dyDescent="0.3">
      <c r="B17" s="53"/>
      <c r="C17" s="97"/>
      <c r="D17" s="97"/>
      <c r="E17" s="97"/>
      <c r="F17" s="97"/>
      <c r="G17" s="97"/>
      <c r="H17" s="97"/>
      <c r="I17" s="97"/>
      <c r="J17" s="97"/>
      <c r="K17" s="97"/>
      <c r="L17" s="97"/>
      <c r="M17" s="97"/>
      <c r="N17" s="97"/>
      <c r="O17" s="97"/>
    </row>
    <row r="18" spans="1:16" ht="15.75" customHeight="1" x14ac:dyDescent="0.3">
      <c r="A18" s="57" t="s">
        <v>32</v>
      </c>
      <c r="B18" s="53" t="s">
        <v>29</v>
      </c>
      <c r="C18" s="96">
        <v>0</v>
      </c>
      <c r="D18" s="96">
        <v>0</v>
      </c>
      <c r="E18" s="96">
        <v>0</v>
      </c>
      <c r="F18" s="96">
        <v>0</v>
      </c>
      <c r="G18" s="96">
        <v>0</v>
      </c>
      <c r="H18" s="96">
        <v>1</v>
      </c>
      <c r="I18" s="96">
        <v>1</v>
      </c>
      <c r="J18" s="96">
        <v>1</v>
      </c>
      <c r="K18" s="96">
        <v>1</v>
      </c>
      <c r="L18" s="96">
        <v>0</v>
      </c>
      <c r="M18" s="96">
        <v>0</v>
      </c>
      <c r="N18" s="96">
        <v>0</v>
      </c>
      <c r="O18" s="96">
        <v>0</v>
      </c>
    </row>
    <row r="19" spans="1:16" ht="15.75" customHeight="1" x14ac:dyDescent="0.3">
      <c r="A19" s="57"/>
      <c r="B19" s="53" t="s">
        <v>86</v>
      </c>
      <c r="C19" s="96">
        <v>0</v>
      </c>
      <c r="D19" s="96">
        <v>0</v>
      </c>
      <c r="E19" s="96">
        <v>0</v>
      </c>
      <c r="F19" s="96">
        <v>0</v>
      </c>
      <c r="G19" s="96">
        <v>0</v>
      </c>
      <c r="H19" s="96">
        <v>1</v>
      </c>
      <c r="I19" s="96">
        <v>1</v>
      </c>
      <c r="J19" s="96">
        <v>1</v>
      </c>
      <c r="K19" s="96">
        <v>1</v>
      </c>
      <c r="L19" s="96">
        <v>0</v>
      </c>
      <c r="M19" s="96">
        <v>0</v>
      </c>
      <c r="N19" s="96">
        <v>0</v>
      </c>
      <c r="O19" s="96">
        <v>0</v>
      </c>
    </row>
    <row r="20" spans="1:16" ht="15.75" customHeight="1" x14ac:dyDescent="0.3">
      <c r="B20" s="98" t="s">
        <v>189</v>
      </c>
      <c r="C20" s="96">
        <v>0</v>
      </c>
      <c r="D20" s="96">
        <v>0</v>
      </c>
      <c r="E20" s="96">
        <v>0</v>
      </c>
      <c r="F20" s="96">
        <v>0</v>
      </c>
      <c r="G20" s="96">
        <v>0</v>
      </c>
      <c r="H20" s="96">
        <v>1</v>
      </c>
      <c r="I20" s="96">
        <v>1</v>
      </c>
      <c r="J20" s="96">
        <v>1</v>
      </c>
      <c r="K20" s="96">
        <v>1</v>
      </c>
      <c r="L20" s="96">
        <v>0</v>
      </c>
      <c r="M20" s="96">
        <v>0</v>
      </c>
      <c r="N20" s="96">
        <v>0</v>
      </c>
      <c r="O20" s="96">
        <v>0</v>
      </c>
    </row>
    <row r="21" spans="1:16" ht="15.75" customHeight="1" x14ac:dyDescent="0.3">
      <c r="B21" s="98" t="s">
        <v>206</v>
      </c>
      <c r="C21" s="96">
        <v>0</v>
      </c>
      <c r="D21" s="96">
        <v>0</v>
      </c>
      <c r="E21" s="96">
        <v>0</v>
      </c>
      <c r="F21" s="96">
        <v>0</v>
      </c>
      <c r="G21" s="96">
        <v>0</v>
      </c>
      <c r="H21" s="96">
        <v>1</v>
      </c>
      <c r="I21" s="96">
        <v>1</v>
      </c>
      <c r="J21" s="96">
        <v>1</v>
      </c>
      <c r="K21" s="96">
        <v>1</v>
      </c>
      <c r="L21" s="96">
        <v>0</v>
      </c>
      <c r="M21" s="96">
        <v>0</v>
      </c>
      <c r="N21" s="96">
        <v>0</v>
      </c>
      <c r="O21" s="96">
        <v>0</v>
      </c>
    </row>
    <row r="22" spans="1:16" ht="15.75" customHeight="1" x14ac:dyDescent="0.3">
      <c r="B22" s="99" t="s">
        <v>57</v>
      </c>
      <c r="C22" s="96">
        <v>0</v>
      </c>
      <c r="D22" s="96">
        <v>0</v>
      </c>
      <c r="E22" s="96">
        <v>0</v>
      </c>
      <c r="F22" s="96">
        <v>0</v>
      </c>
      <c r="G22" s="96">
        <v>0</v>
      </c>
      <c r="H22" s="96">
        <v>1</v>
      </c>
      <c r="I22" s="96">
        <v>1</v>
      </c>
      <c r="J22" s="96">
        <v>1</v>
      </c>
      <c r="K22" s="96">
        <v>1</v>
      </c>
      <c r="L22" s="96">
        <v>0</v>
      </c>
      <c r="M22" s="96">
        <v>0</v>
      </c>
      <c r="N22" s="96">
        <v>0</v>
      </c>
      <c r="O22" s="96">
        <v>0</v>
      </c>
    </row>
    <row r="23" spans="1:16" ht="15.75" customHeight="1" x14ac:dyDescent="0.3">
      <c r="B23" s="53" t="s">
        <v>88</v>
      </c>
      <c r="C23" s="96">
        <v>0</v>
      </c>
      <c r="D23" s="96">
        <v>0</v>
      </c>
      <c r="E23" s="96">
        <v>0</v>
      </c>
      <c r="F23" s="96">
        <v>0</v>
      </c>
      <c r="G23" s="96">
        <v>0</v>
      </c>
      <c r="H23" s="96">
        <v>1</v>
      </c>
      <c r="I23" s="96">
        <v>1</v>
      </c>
      <c r="J23" s="96">
        <v>1</v>
      </c>
      <c r="K23" s="96">
        <v>1</v>
      </c>
      <c r="L23" s="96">
        <v>0</v>
      </c>
      <c r="M23" s="96">
        <v>0</v>
      </c>
      <c r="N23" s="96">
        <v>0</v>
      </c>
      <c r="O23" s="96">
        <v>0</v>
      </c>
    </row>
    <row r="24" spans="1:16" ht="15.75" customHeight="1" x14ac:dyDescent="0.3">
      <c r="B24" s="53" t="s">
        <v>87</v>
      </c>
      <c r="C24" s="96">
        <v>0</v>
      </c>
      <c r="D24" s="96">
        <v>0</v>
      </c>
      <c r="E24" s="96">
        <v>0</v>
      </c>
      <c r="F24" s="96">
        <v>0</v>
      </c>
      <c r="G24" s="96">
        <v>0</v>
      </c>
      <c r="H24" s="96">
        <v>1</v>
      </c>
      <c r="I24" s="96">
        <v>1</v>
      </c>
      <c r="J24" s="96">
        <v>1</v>
      </c>
      <c r="K24" s="96">
        <v>1</v>
      </c>
      <c r="L24" s="96">
        <v>0</v>
      </c>
      <c r="M24" s="96">
        <v>0</v>
      </c>
      <c r="N24" s="96">
        <v>0</v>
      </c>
      <c r="O24" s="96">
        <v>0</v>
      </c>
    </row>
    <row r="25" spans="1:16" ht="15.75" customHeight="1" x14ac:dyDescent="0.3">
      <c r="B25" s="53" t="s">
        <v>59</v>
      </c>
      <c r="C25" s="96">
        <v>0</v>
      </c>
      <c r="D25" s="96">
        <v>0</v>
      </c>
      <c r="E25" s="96">
        <v>0</v>
      </c>
      <c r="F25" s="96">
        <v>0</v>
      </c>
      <c r="G25" s="96">
        <v>0</v>
      </c>
      <c r="H25" s="96">
        <v>1</v>
      </c>
      <c r="I25" s="96">
        <v>1</v>
      </c>
      <c r="J25" s="96">
        <v>1</v>
      </c>
      <c r="K25" s="96">
        <v>1</v>
      </c>
      <c r="L25" s="96">
        <v>0</v>
      </c>
      <c r="M25" s="96">
        <v>0</v>
      </c>
      <c r="N25" s="96">
        <v>0</v>
      </c>
      <c r="O25" s="96">
        <v>0</v>
      </c>
    </row>
    <row r="26" spans="1:16" ht="15.75" customHeight="1" x14ac:dyDescent="0.3">
      <c r="B26" s="53"/>
      <c r="C26" s="97"/>
      <c r="D26" s="97"/>
      <c r="E26" s="97"/>
      <c r="F26" s="97"/>
      <c r="G26" s="97"/>
      <c r="H26" s="97"/>
      <c r="I26" s="97"/>
      <c r="J26" s="97"/>
      <c r="K26" s="97"/>
      <c r="L26" s="97"/>
      <c r="M26" s="97"/>
      <c r="N26" s="97"/>
      <c r="O26" s="97"/>
    </row>
    <row r="27" spans="1:16" ht="16.05" customHeight="1" x14ac:dyDescent="0.3">
      <c r="A27" s="57" t="s">
        <v>37</v>
      </c>
      <c r="B27" s="53" t="s">
        <v>197</v>
      </c>
      <c r="C27" s="96">
        <v>0</v>
      </c>
      <c r="D27" s="96">
        <v>0</v>
      </c>
      <c r="E27" s="96">
        <v>0</v>
      </c>
      <c r="F27" s="96">
        <v>0</v>
      </c>
      <c r="G27" s="96">
        <v>0</v>
      </c>
      <c r="H27" s="96">
        <v>0</v>
      </c>
      <c r="I27" s="96">
        <v>0</v>
      </c>
      <c r="J27" s="96">
        <v>0</v>
      </c>
      <c r="K27" s="96">
        <v>0</v>
      </c>
      <c r="L27" s="96">
        <v>1</v>
      </c>
      <c r="M27" s="96">
        <v>0</v>
      </c>
      <c r="N27" s="96">
        <v>0</v>
      </c>
      <c r="O27" s="96">
        <v>0</v>
      </c>
      <c r="P27" s="100"/>
    </row>
    <row r="28" spans="1:16" ht="15.75" customHeight="1" x14ac:dyDescent="0.3">
      <c r="B28" s="61" t="s">
        <v>190</v>
      </c>
      <c r="C28" s="96">
        <v>0</v>
      </c>
      <c r="D28" s="96">
        <v>0</v>
      </c>
      <c r="E28" s="96">
        <v>0</v>
      </c>
      <c r="F28" s="96">
        <v>0</v>
      </c>
      <c r="G28" s="96">
        <v>0</v>
      </c>
      <c r="H28" s="96">
        <v>0</v>
      </c>
      <c r="I28" s="96">
        <v>0</v>
      </c>
      <c r="J28" s="96">
        <v>0</v>
      </c>
      <c r="K28" s="96">
        <v>0</v>
      </c>
      <c r="L28" s="96">
        <v>1</v>
      </c>
      <c r="M28" s="96">
        <v>1</v>
      </c>
      <c r="N28" s="96">
        <v>1</v>
      </c>
      <c r="O28" s="96">
        <v>1</v>
      </c>
    </row>
    <row r="29" spans="1:16" ht="15.75" customHeight="1" x14ac:dyDescent="0.3">
      <c r="A29" s="57"/>
      <c r="B29" s="61" t="s">
        <v>207</v>
      </c>
      <c r="C29" s="96">
        <v>0</v>
      </c>
      <c r="D29" s="96">
        <v>0</v>
      </c>
      <c r="E29" s="96">
        <v>0</v>
      </c>
      <c r="F29" s="96">
        <v>0</v>
      </c>
      <c r="G29" s="96">
        <v>0</v>
      </c>
      <c r="H29" s="96">
        <v>0</v>
      </c>
      <c r="I29" s="96">
        <v>0</v>
      </c>
      <c r="J29" s="96">
        <v>0</v>
      </c>
      <c r="K29" s="96">
        <v>0</v>
      </c>
      <c r="L29" s="96">
        <v>1</v>
      </c>
      <c r="M29" s="96">
        <v>1</v>
      </c>
      <c r="N29" s="96">
        <v>1</v>
      </c>
      <c r="O29" s="96">
        <v>1</v>
      </c>
    </row>
    <row r="30" spans="1:16" ht="15.75" customHeight="1" x14ac:dyDescent="0.3">
      <c r="B30" s="61" t="s">
        <v>191</v>
      </c>
      <c r="C30" s="96">
        <v>0</v>
      </c>
      <c r="D30" s="96">
        <v>0</v>
      </c>
      <c r="E30" s="96">
        <v>0</v>
      </c>
      <c r="F30" s="96">
        <v>0</v>
      </c>
      <c r="G30" s="96">
        <v>0</v>
      </c>
      <c r="H30" s="96">
        <v>0</v>
      </c>
      <c r="I30" s="96">
        <v>0</v>
      </c>
      <c r="J30" s="96">
        <v>0</v>
      </c>
      <c r="K30" s="96">
        <v>0</v>
      </c>
      <c r="L30" s="96">
        <v>1</v>
      </c>
      <c r="M30" s="96">
        <v>1</v>
      </c>
      <c r="N30" s="96">
        <v>1</v>
      </c>
      <c r="O30" s="96">
        <v>1</v>
      </c>
    </row>
    <row r="31" spans="1:16" ht="15.75" customHeight="1" x14ac:dyDescent="0.3">
      <c r="B31" s="61" t="s">
        <v>192</v>
      </c>
      <c r="C31" s="96">
        <v>0</v>
      </c>
      <c r="D31" s="96">
        <v>0</v>
      </c>
      <c r="E31" s="96">
        <v>0</v>
      </c>
      <c r="F31" s="96">
        <v>0</v>
      </c>
      <c r="G31" s="96">
        <v>0</v>
      </c>
      <c r="H31" s="96">
        <v>0</v>
      </c>
      <c r="I31" s="96">
        <v>0</v>
      </c>
      <c r="J31" s="96">
        <v>0</v>
      </c>
      <c r="K31" s="96">
        <v>0</v>
      </c>
      <c r="L31" s="96">
        <v>1</v>
      </c>
      <c r="M31" s="96">
        <v>0</v>
      </c>
      <c r="N31" s="96">
        <v>0</v>
      </c>
      <c r="O31" s="96">
        <v>0</v>
      </c>
    </row>
    <row r="32" spans="1:16" ht="15.75" customHeight="1" x14ac:dyDescent="0.3">
      <c r="B32" s="53"/>
      <c r="C32" s="101"/>
      <c r="D32" s="101"/>
      <c r="E32" s="102"/>
      <c r="F32" s="102"/>
      <c r="G32" s="102"/>
      <c r="H32" s="102"/>
      <c r="I32" s="102"/>
      <c r="J32" s="97"/>
      <c r="K32" s="97"/>
      <c r="L32" s="97"/>
      <c r="M32" s="97"/>
      <c r="N32" s="97"/>
      <c r="O32" s="97"/>
    </row>
    <row r="33" spans="1:15" ht="15.75" customHeight="1" x14ac:dyDescent="0.3">
      <c r="A33" s="57" t="s">
        <v>35</v>
      </c>
      <c r="B33" s="53" t="s">
        <v>63</v>
      </c>
      <c r="C33" s="96">
        <v>1</v>
      </c>
      <c r="D33" s="96">
        <v>0</v>
      </c>
      <c r="E33" s="96">
        <v>1</v>
      </c>
      <c r="F33" s="96">
        <v>1</v>
      </c>
      <c r="G33" s="96">
        <v>1</v>
      </c>
      <c r="H33" s="96">
        <v>1</v>
      </c>
      <c r="I33" s="96">
        <v>1</v>
      </c>
      <c r="J33" s="96">
        <v>1</v>
      </c>
      <c r="K33" s="96">
        <v>1</v>
      </c>
      <c r="L33" s="96">
        <v>1</v>
      </c>
      <c r="M33" s="96">
        <v>1</v>
      </c>
      <c r="N33" s="96">
        <v>1</v>
      </c>
      <c r="O33" s="96">
        <v>1</v>
      </c>
    </row>
    <row r="34" spans="1:15" ht="15.75" customHeight="1" x14ac:dyDescent="0.3">
      <c r="B34" s="53" t="s">
        <v>64</v>
      </c>
      <c r="C34" s="96">
        <v>1</v>
      </c>
      <c r="D34" s="96">
        <v>0</v>
      </c>
      <c r="E34" s="96">
        <v>1</v>
      </c>
      <c r="F34" s="96">
        <v>1</v>
      </c>
      <c r="G34" s="96">
        <v>1</v>
      </c>
      <c r="H34" s="96">
        <v>1</v>
      </c>
      <c r="I34" s="96">
        <v>1</v>
      </c>
      <c r="J34" s="96">
        <v>1</v>
      </c>
      <c r="K34" s="96">
        <v>1</v>
      </c>
      <c r="L34" s="96">
        <v>1</v>
      </c>
      <c r="M34" s="96">
        <v>1</v>
      </c>
      <c r="N34" s="96">
        <v>1</v>
      </c>
      <c r="O34" s="96">
        <v>1</v>
      </c>
    </row>
    <row r="35" spans="1:15" ht="15.75" customHeight="1" x14ac:dyDescent="0.3">
      <c r="B35" s="53" t="s">
        <v>62</v>
      </c>
      <c r="C35" s="96">
        <v>1</v>
      </c>
      <c r="D35" s="96">
        <v>0</v>
      </c>
      <c r="E35" s="96">
        <v>1</v>
      </c>
      <c r="F35" s="96">
        <v>1</v>
      </c>
      <c r="G35" s="96">
        <v>1</v>
      </c>
      <c r="H35" s="96">
        <v>1</v>
      </c>
      <c r="I35" s="96">
        <v>1</v>
      </c>
      <c r="J35" s="96">
        <v>1</v>
      </c>
      <c r="K35" s="96">
        <v>1</v>
      </c>
      <c r="L35" s="96">
        <v>1</v>
      </c>
      <c r="M35" s="96">
        <v>1</v>
      </c>
      <c r="N35" s="96">
        <v>1</v>
      </c>
      <c r="O35" s="96">
        <v>1</v>
      </c>
    </row>
    <row r="36" spans="1:15" ht="15.75" customHeight="1" x14ac:dyDescent="0.3">
      <c r="B36" s="53" t="s">
        <v>47</v>
      </c>
      <c r="C36" s="96">
        <v>1</v>
      </c>
      <c r="D36" s="96">
        <v>0</v>
      </c>
      <c r="E36" s="96">
        <v>1</v>
      </c>
      <c r="F36" s="96">
        <v>1</v>
      </c>
      <c r="G36" s="96">
        <v>1</v>
      </c>
      <c r="H36" s="96">
        <v>1</v>
      </c>
      <c r="I36" s="96">
        <v>1</v>
      </c>
      <c r="J36" s="96">
        <v>1</v>
      </c>
      <c r="K36" s="96">
        <v>1</v>
      </c>
      <c r="L36" s="96">
        <v>1</v>
      </c>
      <c r="M36" s="96">
        <v>1</v>
      </c>
      <c r="N36" s="96">
        <v>1</v>
      </c>
      <c r="O36" s="96">
        <v>1</v>
      </c>
    </row>
    <row r="37" spans="1:15" ht="15.75" customHeight="1" x14ac:dyDescent="0.3">
      <c r="B37" s="53" t="s">
        <v>34</v>
      </c>
      <c r="C37" s="96">
        <v>1</v>
      </c>
      <c r="D37" s="96">
        <v>1</v>
      </c>
      <c r="E37" s="96">
        <v>1</v>
      </c>
      <c r="F37" s="96">
        <v>1</v>
      </c>
      <c r="G37" s="96">
        <v>1</v>
      </c>
      <c r="H37" s="96">
        <v>1</v>
      </c>
      <c r="I37" s="96">
        <v>1</v>
      </c>
      <c r="J37" s="96">
        <v>1</v>
      </c>
      <c r="K37" s="96">
        <v>1</v>
      </c>
      <c r="L37" s="96">
        <v>1</v>
      </c>
      <c r="M37" s="96">
        <v>1</v>
      </c>
      <c r="N37" s="96">
        <v>1</v>
      </c>
      <c r="O37" s="96">
        <v>1</v>
      </c>
    </row>
    <row r="38" spans="1:15" ht="15.75" customHeight="1" x14ac:dyDescent="0.3">
      <c r="A38" s="103"/>
      <c r="B38" s="53" t="s">
        <v>83</v>
      </c>
      <c r="C38" s="96">
        <v>1</v>
      </c>
      <c r="D38" s="96">
        <v>1</v>
      </c>
      <c r="E38" s="96">
        <v>1</v>
      </c>
      <c r="F38" s="96">
        <v>1</v>
      </c>
      <c r="G38" s="96">
        <v>1</v>
      </c>
      <c r="H38" s="96">
        <v>1</v>
      </c>
      <c r="I38" s="96">
        <v>1</v>
      </c>
      <c r="J38" s="96">
        <v>1</v>
      </c>
      <c r="K38" s="96">
        <v>1</v>
      </c>
      <c r="L38" s="96">
        <v>1</v>
      </c>
      <c r="M38" s="96">
        <v>1</v>
      </c>
      <c r="N38" s="96">
        <v>1</v>
      </c>
      <c r="O38" s="96">
        <v>1</v>
      </c>
    </row>
    <row r="39" spans="1:15" s="103" customFormat="1" ht="15.75" customHeight="1" x14ac:dyDescent="0.3">
      <c r="B39" s="53" t="s">
        <v>82</v>
      </c>
      <c r="C39" s="96">
        <v>1</v>
      </c>
      <c r="D39" s="96">
        <v>1</v>
      </c>
      <c r="E39" s="96">
        <v>1</v>
      </c>
      <c r="F39" s="96">
        <v>1</v>
      </c>
      <c r="G39" s="96">
        <v>1</v>
      </c>
      <c r="H39" s="96">
        <v>1</v>
      </c>
      <c r="I39" s="96">
        <v>1</v>
      </c>
      <c r="J39" s="96">
        <v>1</v>
      </c>
      <c r="K39" s="96">
        <v>1</v>
      </c>
      <c r="L39" s="96">
        <v>1</v>
      </c>
      <c r="M39" s="96">
        <v>1</v>
      </c>
      <c r="N39" s="96">
        <v>1</v>
      </c>
      <c r="O39" s="96">
        <v>1</v>
      </c>
    </row>
    <row r="40" spans="1:15" s="103" customFormat="1" ht="15.75" customHeight="1" x14ac:dyDescent="0.3">
      <c r="B40" s="53" t="s">
        <v>81</v>
      </c>
      <c r="C40" s="96">
        <v>1</v>
      </c>
      <c r="D40" s="96">
        <v>1</v>
      </c>
      <c r="E40" s="96">
        <v>1</v>
      </c>
      <c r="F40" s="96">
        <v>1</v>
      </c>
      <c r="G40" s="96">
        <v>1</v>
      </c>
      <c r="H40" s="96">
        <v>1</v>
      </c>
      <c r="I40" s="96">
        <v>1</v>
      </c>
      <c r="J40" s="96">
        <v>1</v>
      </c>
      <c r="K40" s="96">
        <v>1</v>
      </c>
      <c r="L40" s="96">
        <v>1</v>
      </c>
      <c r="M40" s="96">
        <v>1</v>
      </c>
      <c r="N40" s="96">
        <v>1</v>
      </c>
      <c r="O40" s="96">
        <v>1</v>
      </c>
    </row>
    <row r="41" spans="1:15" s="103" customFormat="1" ht="15.75" customHeight="1" x14ac:dyDescent="0.3">
      <c r="B41" s="53" t="s">
        <v>79</v>
      </c>
      <c r="C41" s="96">
        <v>1</v>
      </c>
      <c r="D41" s="96">
        <v>1</v>
      </c>
      <c r="E41" s="96">
        <v>1</v>
      </c>
      <c r="F41" s="96">
        <v>1</v>
      </c>
      <c r="G41" s="96">
        <v>1</v>
      </c>
      <c r="H41" s="96">
        <v>1</v>
      </c>
      <c r="I41" s="96">
        <v>1</v>
      </c>
      <c r="J41" s="96">
        <v>1</v>
      </c>
      <c r="K41" s="96">
        <v>1</v>
      </c>
      <c r="L41" s="96">
        <v>1</v>
      </c>
      <c r="M41" s="96">
        <v>1</v>
      </c>
      <c r="N41" s="96">
        <v>1</v>
      </c>
      <c r="O41" s="96">
        <v>1</v>
      </c>
    </row>
    <row r="42" spans="1:15" ht="15" customHeight="1" x14ac:dyDescent="0.3">
      <c r="B42" s="53" t="s">
        <v>80</v>
      </c>
      <c r="C42" s="96">
        <v>1</v>
      </c>
      <c r="D42" s="96">
        <v>1</v>
      </c>
      <c r="E42" s="96">
        <v>1</v>
      </c>
      <c r="F42" s="96">
        <v>1</v>
      </c>
      <c r="G42" s="96">
        <v>1</v>
      </c>
      <c r="H42" s="96">
        <v>1</v>
      </c>
      <c r="I42" s="96">
        <v>1</v>
      </c>
      <c r="J42" s="96">
        <v>1</v>
      </c>
      <c r="K42" s="96">
        <v>1</v>
      </c>
      <c r="L42" s="96">
        <v>1</v>
      </c>
      <c r="M42" s="96">
        <v>1</v>
      </c>
      <c r="N42" s="96">
        <v>1</v>
      </c>
      <c r="O42" s="96">
        <v>1</v>
      </c>
    </row>
  </sheetData>
  <sheetProtection algorithmName="SHA-512" hashValue="R6E4Z1eMEwhWY9x8ah7fn60K/FUhiD3bjZsN+d0aneOUBQjx+MSzEQ3f4xgLromXQacg2RuQX2zps17p5X6/Gg==" saltValue="2H1gYE0Uxd3bfzXEuxrcUQ==" spinCount="100000" sheet="1" scenarios="1" selectLockedCells="1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sheetPr codeName="Sheet13">
    <tabColor theme="0" tint="-0.249977111117893"/>
  </sheetPr>
  <dimension ref="A1:O40"/>
  <sheetViews>
    <sheetView zoomScale="85" zoomScaleNormal="118" workbookViewId="0">
      <selection activeCell="A12" sqref="A12"/>
    </sheetView>
  </sheetViews>
  <sheetFormatPr defaultColWidth="14.44140625" defaultRowHeight="15.75" customHeight="1" x14ac:dyDescent="0.25"/>
  <cols>
    <col min="1" max="1" width="20" bestFit="1" customWidth="1"/>
    <col min="2" max="2" width="45.77734375" customWidth="1"/>
    <col min="3" max="3" width="8.44140625" bestFit="1" customWidth="1"/>
    <col min="4" max="4" width="10" bestFit="1" customWidth="1"/>
    <col min="5" max="5" width="10.77734375" bestFit="1" customWidth="1"/>
    <col min="6" max="7" width="11.77734375" bestFit="1" customWidth="1"/>
    <col min="8" max="11" width="13.77734375" bestFit="1" customWidth="1"/>
    <col min="12" max="15" width="15.109375" bestFit="1" customWidth="1"/>
  </cols>
  <sheetData>
    <row r="1" spans="1:15" ht="15.75" customHeight="1" x14ac:dyDescent="0.25">
      <c r="A1" s="4" t="s">
        <v>33</v>
      </c>
      <c r="B1" s="1" t="s">
        <v>69</v>
      </c>
      <c r="C1" s="4" t="s">
        <v>1</v>
      </c>
      <c r="D1" s="4" t="s">
        <v>2</v>
      </c>
      <c r="E1" s="4" t="s">
        <v>3</v>
      </c>
      <c r="F1" s="4" t="s">
        <v>4</v>
      </c>
      <c r="G1" s="4" t="s">
        <v>5</v>
      </c>
      <c r="H1" s="4" t="s">
        <v>53</v>
      </c>
      <c r="I1" s="4" t="s">
        <v>54</v>
      </c>
      <c r="J1" s="4" t="s">
        <v>55</v>
      </c>
      <c r="K1" s="4" t="s">
        <v>56</v>
      </c>
      <c r="L1" s="4" t="s">
        <v>49</v>
      </c>
      <c r="M1" s="4" t="s">
        <v>50</v>
      </c>
      <c r="N1" s="4" t="s">
        <v>51</v>
      </c>
      <c r="O1" s="4" t="s">
        <v>52</v>
      </c>
    </row>
    <row r="2" spans="1:15" ht="15.75" customHeight="1" x14ac:dyDescent="0.25">
      <c r="A2" s="4" t="s">
        <v>31</v>
      </c>
      <c r="B2" s="11" t="s">
        <v>61</v>
      </c>
      <c r="C2" s="93">
        <v>0</v>
      </c>
      <c r="D2" s="93">
        <f>food_insecure</f>
        <v>0.70299999999999996</v>
      </c>
      <c r="E2" s="93">
        <f>food_insecure</f>
        <v>0.70299999999999996</v>
      </c>
      <c r="F2" s="93">
        <f>food_insecure</f>
        <v>0.70299999999999996</v>
      </c>
      <c r="G2" s="93">
        <f>food_insecure</f>
        <v>0.70299999999999996</v>
      </c>
      <c r="H2" s="94">
        <v>0</v>
      </c>
      <c r="I2" s="94">
        <v>0</v>
      </c>
      <c r="J2" s="94">
        <v>0</v>
      </c>
      <c r="K2" s="94">
        <v>0</v>
      </c>
      <c r="L2" s="94">
        <v>0</v>
      </c>
      <c r="M2" s="94">
        <v>0</v>
      </c>
      <c r="N2" s="94">
        <v>0</v>
      </c>
      <c r="O2" s="94">
        <v>0</v>
      </c>
    </row>
    <row r="3" spans="1:15" ht="15.75" customHeight="1" x14ac:dyDescent="0.25">
      <c r="B3" s="7" t="s">
        <v>149</v>
      </c>
      <c r="C3" s="93">
        <v>1</v>
      </c>
      <c r="D3" s="93">
        <v>0</v>
      </c>
      <c r="E3" s="93">
        <v>0</v>
      </c>
      <c r="F3" s="93">
        <v>0</v>
      </c>
      <c r="G3" s="93">
        <v>0</v>
      </c>
      <c r="H3" s="94">
        <v>0</v>
      </c>
      <c r="I3" s="94">
        <v>0</v>
      </c>
      <c r="J3" s="94">
        <v>0</v>
      </c>
      <c r="K3" s="94">
        <v>0</v>
      </c>
      <c r="L3" s="94">
        <v>0</v>
      </c>
      <c r="M3" s="94">
        <v>0</v>
      </c>
      <c r="N3" s="94">
        <v>0</v>
      </c>
      <c r="O3" s="94">
        <v>0</v>
      </c>
    </row>
    <row r="4" spans="1:15" ht="15.75" customHeight="1" x14ac:dyDescent="0.25">
      <c r="B4" s="7" t="s">
        <v>196</v>
      </c>
      <c r="C4" s="93">
        <v>1</v>
      </c>
      <c r="D4" s="93">
        <v>0</v>
      </c>
      <c r="E4" s="93">
        <v>0</v>
      </c>
      <c r="F4" s="93">
        <v>0</v>
      </c>
      <c r="G4" s="93">
        <v>0</v>
      </c>
      <c r="H4" s="94">
        <v>0</v>
      </c>
      <c r="I4" s="94">
        <v>0</v>
      </c>
      <c r="J4" s="94">
        <v>0</v>
      </c>
      <c r="K4" s="94">
        <v>0</v>
      </c>
      <c r="L4" s="94">
        <v>0</v>
      </c>
      <c r="M4" s="94">
        <v>0</v>
      </c>
      <c r="N4" s="94">
        <v>0</v>
      </c>
      <c r="O4" s="94">
        <v>0</v>
      </c>
    </row>
    <row r="5" spans="1:15" ht="15.75" customHeight="1" x14ac:dyDescent="0.25">
      <c r="B5" s="11" t="s">
        <v>136</v>
      </c>
      <c r="C5" s="93">
        <v>0</v>
      </c>
      <c r="D5" s="93">
        <v>0</v>
      </c>
      <c r="E5" s="93">
        <f>food_insecure</f>
        <v>0.70299999999999996</v>
      </c>
      <c r="F5" s="93">
        <f>food_insecure</f>
        <v>0.70299999999999996</v>
      </c>
      <c r="G5" s="93">
        <v>0</v>
      </c>
      <c r="H5" s="94">
        <v>0</v>
      </c>
      <c r="I5" s="94">
        <v>0</v>
      </c>
      <c r="J5" s="94">
        <v>0</v>
      </c>
      <c r="K5" s="94">
        <v>0</v>
      </c>
      <c r="L5" s="94">
        <v>0</v>
      </c>
      <c r="M5" s="94">
        <v>0</v>
      </c>
      <c r="N5" s="94">
        <v>0</v>
      </c>
      <c r="O5" s="94">
        <v>0</v>
      </c>
    </row>
    <row r="6" spans="1:15" ht="15.75" customHeight="1" x14ac:dyDescent="0.25">
      <c r="B6" s="11" t="s">
        <v>137</v>
      </c>
      <c r="C6" s="93">
        <v>0</v>
      </c>
      <c r="D6" s="93">
        <v>0</v>
      </c>
      <c r="E6" s="93">
        <f>1</f>
        <v>1</v>
      </c>
      <c r="F6" s="93">
        <f>1</f>
        <v>1</v>
      </c>
      <c r="G6" s="93">
        <f>1</f>
        <v>1</v>
      </c>
      <c r="H6" s="94">
        <v>0</v>
      </c>
      <c r="I6" s="94">
        <v>0</v>
      </c>
      <c r="J6" s="94">
        <v>0</v>
      </c>
      <c r="K6" s="94">
        <v>0</v>
      </c>
      <c r="L6" s="94">
        <v>0</v>
      </c>
      <c r="M6" s="94">
        <v>0</v>
      </c>
      <c r="N6" s="94">
        <v>0</v>
      </c>
      <c r="O6" s="94">
        <v>0</v>
      </c>
    </row>
    <row r="7" spans="1:15" ht="15.75" customHeight="1" x14ac:dyDescent="0.25">
      <c r="B7" s="33" t="s">
        <v>84</v>
      </c>
      <c r="C7" s="93">
        <f>diarrhoea_1mo</f>
        <v>3.3965140548475001</v>
      </c>
      <c r="D7" s="93">
        <f>diarrhoea_1_5mo</f>
        <v>4.7605460963899997</v>
      </c>
      <c r="E7" s="93">
        <f>diarrhoea_6_11mo</f>
        <v>4.7605460963899997</v>
      </c>
      <c r="F7" s="93">
        <f>diarrhoea_12_23mo</f>
        <v>3.08833460499</v>
      </c>
      <c r="G7" s="93">
        <f>diarrhoea_24_59mo</f>
        <v>3.08833460499</v>
      </c>
      <c r="H7" s="94">
        <v>0</v>
      </c>
      <c r="I7" s="94">
        <v>0</v>
      </c>
      <c r="J7" s="94">
        <v>0</v>
      </c>
      <c r="K7" s="94">
        <v>0</v>
      </c>
      <c r="L7" s="94">
        <v>0</v>
      </c>
      <c r="M7" s="94">
        <v>0</v>
      </c>
      <c r="N7" s="94">
        <v>0</v>
      </c>
      <c r="O7" s="94">
        <v>0</v>
      </c>
    </row>
    <row r="8" spans="1:15" ht="15.75" customHeight="1" x14ac:dyDescent="0.25">
      <c r="B8" s="11" t="s">
        <v>58</v>
      </c>
      <c r="C8" s="93">
        <v>0</v>
      </c>
      <c r="D8" s="93">
        <v>0</v>
      </c>
      <c r="E8" s="93">
        <f>food_insecure</f>
        <v>0.70299999999999996</v>
      </c>
      <c r="F8" s="93">
        <f>food_insecure</f>
        <v>0.70299999999999996</v>
      </c>
      <c r="G8" s="93">
        <v>0</v>
      </c>
      <c r="H8" s="94">
        <v>0</v>
      </c>
      <c r="I8" s="94">
        <v>0</v>
      </c>
      <c r="J8" s="94">
        <v>0</v>
      </c>
      <c r="K8" s="94">
        <v>0</v>
      </c>
      <c r="L8" s="94">
        <v>0</v>
      </c>
      <c r="M8" s="94">
        <v>0</v>
      </c>
      <c r="N8" s="94">
        <v>0</v>
      </c>
      <c r="O8" s="94">
        <v>0</v>
      </c>
    </row>
    <row r="9" spans="1:15" ht="15.75" customHeight="1" x14ac:dyDescent="0.25">
      <c r="B9" s="11" t="s">
        <v>67</v>
      </c>
      <c r="C9" s="93">
        <v>0</v>
      </c>
      <c r="D9" s="93">
        <f>IF(ISBLANK(comm_deliv_sam), frac_children_health_facility,1)</f>
        <v>1</v>
      </c>
      <c r="E9" s="93">
        <f>IF(ISBLANK(comm_deliv_sam), frac_children_health_facility,1)</f>
        <v>1</v>
      </c>
      <c r="F9" s="93">
        <f>IF(ISBLANK(comm_deliv_sam), frac_children_health_facility,1)</f>
        <v>1</v>
      </c>
      <c r="G9" s="93">
        <f>IF(ISBLANK(comm_deliv_sam), frac_children_health_facility,1)</f>
        <v>1</v>
      </c>
      <c r="H9" s="94">
        <v>0</v>
      </c>
      <c r="I9" s="94">
        <v>0</v>
      </c>
      <c r="J9" s="94">
        <v>0</v>
      </c>
      <c r="K9" s="94">
        <v>0</v>
      </c>
      <c r="L9" s="94">
        <v>0</v>
      </c>
      <c r="M9" s="94">
        <v>0</v>
      </c>
      <c r="N9" s="94">
        <v>0</v>
      </c>
      <c r="O9" s="94">
        <v>0</v>
      </c>
    </row>
    <row r="10" spans="1:15" ht="15.75" customHeight="1" x14ac:dyDescent="0.25">
      <c r="B10" s="11" t="s">
        <v>185</v>
      </c>
      <c r="C10" s="93">
        <v>0</v>
      </c>
      <c r="D10" s="93">
        <f>IF(ISBLANK(comm_deliv_mam), frac_children_health_facility,1)</f>
        <v>1</v>
      </c>
      <c r="E10" s="93">
        <f>IF(ISBLANK(comm_deliv_mam), frac_children_health_facility,1)</f>
        <v>1</v>
      </c>
      <c r="F10" s="93">
        <f>IF(ISBLANK(comm_deliv_mam), frac_children_health_facility,1)</f>
        <v>1</v>
      </c>
      <c r="G10" s="93">
        <f>IF(ISBLANK(comm_deliv_mam), frac_children_health_facility,1)</f>
        <v>1</v>
      </c>
      <c r="H10" s="94">
        <v>0</v>
      </c>
      <c r="I10" s="94">
        <v>0</v>
      </c>
      <c r="J10" s="94">
        <v>0</v>
      </c>
      <c r="K10" s="94">
        <v>0</v>
      </c>
      <c r="L10" s="94">
        <v>0</v>
      </c>
      <c r="M10" s="94">
        <v>0</v>
      </c>
      <c r="N10" s="94">
        <v>0</v>
      </c>
      <c r="O10" s="94">
        <v>0</v>
      </c>
    </row>
    <row r="11" spans="1:15" ht="15" customHeight="1" x14ac:dyDescent="0.25">
      <c r="B11" s="11" t="s">
        <v>28</v>
      </c>
      <c r="C11" s="93">
        <v>0</v>
      </c>
      <c r="D11" s="93">
        <v>0</v>
      </c>
      <c r="E11" s="93">
        <v>1</v>
      </c>
      <c r="F11" s="93">
        <v>1</v>
      </c>
      <c r="G11" s="93">
        <v>1</v>
      </c>
      <c r="H11" s="94">
        <v>0</v>
      </c>
      <c r="I11" s="94">
        <v>0</v>
      </c>
      <c r="J11" s="94">
        <v>0</v>
      </c>
      <c r="K11" s="94">
        <v>0</v>
      </c>
      <c r="L11" s="94">
        <v>0</v>
      </c>
      <c r="M11" s="94">
        <v>0</v>
      </c>
      <c r="N11" s="94">
        <v>0</v>
      </c>
      <c r="O11" s="94">
        <v>0</v>
      </c>
    </row>
    <row r="12" spans="1:15" ht="15.75" customHeight="1" x14ac:dyDescent="0.25">
      <c r="B12" s="33" t="s">
        <v>85</v>
      </c>
      <c r="C12" s="93">
        <f>diarrhoea_1mo</f>
        <v>3.3965140548475001</v>
      </c>
      <c r="D12" s="93">
        <f>diarrhoea_1_5mo</f>
        <v>4.7605460963899997</v>
      </c>
      <c r="E12" s="93">
        <f>diarrhoea_6_11mo</f>
        <v>4.7605460963899997</v>
      </c>
      <c r="F12" s="93">
        <f>diarrhoea_12_23mo</f>
        <v>3.08833460499</v>
      </c>
      <c r="G12" s="93">
        <f>diarrhoea_24_59mo</f>
        <v>3.08833460499</v>
      </c>
      <c r="H12" s="94">
        <v>0</v>
      </c>
      <c r="I12" s="94">
        <v>0</v>
      </c>
      <c r="J12" s="94">
        <v>0</v>
      </c>
      <c r="K12" s="94">
        <v>0</v>
      </c>
      <c r="L12" s="94">
        <v>0</v>
      </c>
      <c r="M12" s="94">
        <v>0</v>
      </c>
      <c r="N12" s="94">
        <v>0</v>
      </c>
      <c r="O12" s="94">
        <v>0</v>
      </c>
    </row>
    <row r="13" spans="1:15" ht="15.75" customHeight="1" x14ac:dyDescent="0.25">
      <c r="B13" s="11" t="s">
        <v>60</v>
      </c>
      <c r="C13" s="93">
        <v>0</v>
      </c>
      <c r="D13" s="93">
        <v>0</v>
      </c>
      <c r="E13" s="93">
        <v>1</v>
      </c>
      <c r="F13" s="93">
        <v>1</v>
      </c>
      <c r="G13" s="93">
        <v>1</v>
      </c>
      <c r="H13" s="94">
        <v>0</v>
      </c>
      <c r="I13" s="94">
        <v>0</v>
      </c>
      <c r="J13" s="94">
        <v>0</v>
      </c>
      <c r="K13" s="94">
        <v>0</v>
      </c>
      <c r="L13" s="94">
        <v>0</v>
      </c>
      <c r="M13" s="94">
        <v>0</v>
      </c>
      <c r="N13" s="94">
        <v>0</v>
      </c>
      <c r="O13" s="94">
        <v>0</v>
      </c>
    </row>
    <row r="14" spans="1:15" ht="15.75" customHeight="1" x14ac:dyDescent="0.25">
      <c r="B14" s="33"/>
    </row>
    <row r="15" spans="1:15" ht="15.75" customHeight="1" x14ac:dyDescent="0.25">
      <c r="A15" s="4" t="s">
        <v>32</v>
      </c>
      <c r="B15" s="33" t="s">
        <v>29</v>
      </c>
      <c r="C15" s="94">
        <v>0</v>
      </c>
      <c r="D15" s="94">
        <v>0</v>
      </c>
      <c r="E15" s="94">
        <v>0</v>
      </c>
      <c r="F15" s="94">
        <v>0</v>
      </c>
      <c r="G15" s="94">
        <v>0</v>
      </c>
      <c r="H15" s="93">
        <f>food_insecure</f>
        <v>0.70299999999999996</v>
      </c>
      <c r="I15" s="93">
        <f>food_insecure</f>
        <v>0.70299999999999996</v>
      </c>
      <c r="J15" s="93">
        <f>food_insecure</f>
        <v>0.70299999999999996</v>
      </c>
      <c r="K15" s="93">
        <f>food_insecure</f>
        <v>0.70299999999999996</v>
      </c>
      <c r="L15" s="94">
        <v>0</v>
      </c>
      <c r="M15" s="94">
        <v>0</v>
      </c>
      <c r="N15" s="94">
        <v>0</v>
      </c>
      <c r="O15" s="94">
        <v>0</v>
      </c>
    </row>
    <row r="16" spans="1:15" ht="15.75" customHeight="1" x14ac:dyDescent="0.25">
      <c r="A16" s="4"/>
      <c r="B16" s="11" t="s">
        <v>86</v>
      </c>
      <c r="C16" s="94">
        <v>0</v>
      </c>
      <c r="D16" s="94">
        <v>0</v>
      </c>
      <c r="E16" s="94">
        <v>0</v>
      </c>
      <c r="F16" s="94">
        <v>0</v>
      </c>
      <c r="G16" s="94">
        <v>0</v>
      </c>
      <c r="H16" s="93">
        <v>1</v>
      </c>
      <c r="I16" s="93">
        <v>1</v>
      </c>
      <c r="J16" s="93">
        <v>1</v>
      </c>
      <c r="K16" s="93">
        <v>1</v>
      </c>
      <c r="L16" s="94">
        <v>0</v>
      </c>
      <c r="M16" s="94">
        <v>0</v>
      </c>
      <c r="N16" s="94">
        <v>0</v>
      </c>
      <c r="O16" s="94">
        <v>0</v>
      </c>
    </row>
    <row r="17" spans="1:15" ht="15.75" customHeight="1" x14ac:dyDescent="0.25">
      <c r="A17" s="4"/>
      <c r="B17" s="11" t="s">
        <v>189</v>
      </c>
      <c r="C17" s="94">
        <v>0</v>
      </c>
      <c r="D17" s="94">
        <v>0</v>
      </c>
      <c r="E17" s="94">
        <v>0</v>
      </c>
      <c r="F17" s="94">
        <v>0</v>
      </c>
      <c r="G17" s="94">
        <v>0</v>
      </c>
      <c r="H17" s="93">
        <f xml:space="preserve"> 1</f>
        <v>1</v>
      </c>
      <c r="I17" s="93">
        <f xml:space="preserve"> 1</f>
        <v>1</v>
      </c>
      <c r="J17" s="93">
        <f xml:space="preserve"> 1</f>
        <v>1</v>
      </c>
      <c r="K17" s="93">
        <f xml:space="preserve"> 1</f>
        <v>1</v>
      </c>
      <c r="L17" s="94">
        <v>0</v>
      </c>
      <c r="M17" s="94">
        <v>0</v>
      </c>
      <c r="N17" s="94">
        <v>0</v>
      </c>
      <c r="O17" s="94">
        <v>0</v>
      </c>
    </row>
    <row r="18" spans="1:15" ht="15.75" customHeight="1" x14ac:dyDescent="0.25">
      <c r="A18" s="4"/>
      <c r="B18" s="11" t="s">
        <v>206</v>
      </c>
      <c r="C18" s="94">
        <v>0</v>
      </c>
      <c r="D18" s="94">
        <v>0</v>
      </c>
      <c r="E18" s="94">
        <v>0</v>
      </c>
      <c r="F18" s="94">
        <v>0</v>
      </c>
      <c r="G18" s="94">
        <v>0</v>
      </c>
      <c r="H18" s="93">
        <f>frac_PW_health_facility</f>
        <v>0.50600000000000001</v>
      </c>
      <c r="I18" s="93">
        <f>frac_PW_health_facility</f>
        <v>0.50600000000000001</v>
      </c>
      <c r="J18" s="93">
        <f>frac_PW_health_facility</f>
        <v>0.50600000000000001</v>
      </c>
      <c r="K18" s="93">
        <f>frac_PW_health_facility</f>
        <v>0.50600000000000001</v>
      </c>
      <c r="L18" s="94">
        <v>0</v>
      </c>
      <c r="M18" s="94">
        <v>0</v>
      </c>
      <c r="N18" s="94">
        <v>0</v>
      </c>
      <c r="O18" s="94">
        <v>0</v>
      </c>
    </row>
    <row r="19" spans="1:15" ht="15" customHeight="1" x14ac:dyDescent="0.25">
      <c r="B19" s="33" t="s">
        <v>57</v>
      </c>
      <c r="C19" s="94">
        <v>0</v>
      </c>
      <c r="D19" s="94">
        <v>0</v>
      </c>
      <c r="E19" s="94">
        <v>0</v>
      </c>
      <c r="F19" s="94">
        <v>0</v>
      </c>
      <c r="G19" s="94">
        <v>0</v>
      </c>
      <c r="H19" s="93">
        <f>frac_malaria_risk</f>
        <v>0.77</v>
      </c>
      <c r="I19" s="93">
        <f>frac_malaria_risk</f>
        <v>0.77</v>
      </c>
      <c r="J19" s="93">
        <f>frac_malaria_risk</f>
        <v>0.77</v>
      </c>
      <c r="K19" s="93">
        <f>frac_malaria_risk</f>
        <v>0.77</v>
      </c>
      <c r="L19" s="94">
        <v>0</v>
      </c>
      <c r="M19" s="94">
        <v>0</v>
      </c>
      <c r="N19" s="94">
        <v>0</v>
      </c>
      <c r="O19" s="94">
        <v>0</v>
      </c>
    </row>
    <row r="20" spans="1:15" ht="15.75" customHeight="1" x14ac:dyDescent="0.25">
      <c r="B20" s="11" t="s">
        <v>88</v>
      </c>
      <c r="C20" s="94">
        <v>0</v>
      </c>
      <c r="D20" s="94">
        <v>0</v>
      </c>
      <c r="E20" s="94">
        <v>0</v>
      </c>
      <c r="F20" s="94">
        <v>0</v>
      </c>
      <c r="G20" s="94">
        <v>0</v>
      </c>
      <c r="H20" s="93">
        <v>1</v>
      </c>
      <c r="I20" s="93">
        <v>1</v>
      </c>
      <c r="J20" s="93">
        <v>1</v>
      </c>
      <c r="K20" s="93">
        <v>1</v>
      </c>
      <c r="L20" s="94">
        <v>0</v>
      </c>
      <c r="M20" s="94">
        <v>0</v>
      </c>
      <c r="N20" s="94">
        <v>0</v>
      </c>
      <c r="O20" s="94">
        <v>0</v>
      </c>
    </row>
    <row r="21" spans="1:15" ht="15.75" customHeight="1" x14ac:dyDescent="0.25">
      <c r="B21" s="11" t="s">
        <v>87</v>
      </c>
      <c r="C21" s="94">
        <v>0</v>
      </c>
      <c r="D21" s="94">
        <v>0</v>
      </c>
      <c r="E21" s="94">
        <v>0</v>
      </c>
      <c r="F21" s="94">
        <v>0</v>
      </c>
      <c r="G21" s="94">
        <v>0</v>
      </c>
      <c r="H21" s="93">
        <v>1</v>
      </c>
      <c r="I21" s="93">
        <v>1</v>
      </c>
      <c r="J21" s="93">
        <v>1</v>
      </c>
      <c r="K21" s="93">
        <v>1</v>
      </c>
      <c r="L21" s="94">
        <v>0</v>
      </c>
      <c r="M21" s="94">
        <v>0</v>
      </c>
      <c r="N21" s="94">
        <v>0</v>
      </c>
      <c r="O21" s="94">
        <v>0</v>
      </c>
    </row>
    <row r="22" spans="1:15" ht="15.75" customHeight="1" x14ac:dyDescent="0.25">
      <c r="B22" s="33" t="s">
        <v>59</v>
      </c>
      <c r="C22" s="94">
        <v>0</v>
      </c>
      <c r="D22" s="94">
        <v>0</v>
      </c>
      <c r="E22" s="94">
        <v>0</v>
      </c>
      <c r="F22" s="94">
        <v>0</v>
      </c>
      <c r="G22" s="94">
        <v>0</v>
      </c>
      <c r="H22" s="93">
        <f>1</f>
        <v>1</v>
      </c>
      <c r="I22" s="93">
        <f>1</f>
        <v>1</v>
      </c>
      <c r="J22" s="93">
        <f>1</f>
        <v>1</v>
      </c>
      <c r="K22" s="93">
        <f>1</f>
        <v>1</v>
      </c>
      <c r="L22" s="94">
        <v>0</v>
      </c>
      <c r="M22" s="94">
        <v>0</v>
      </c>
      <c r="N22" s="94">
        <v>0</v>
      </c>
      <c r="O22" s="94">
        <v>0</v>
      </c>
    </row>
    <row r="23" spans="1:15" ht="15.75" customHeight="1" x14ac:dyDescent="0.25">
      <c r="B23" s="33"/>
    </row>
    <row r="24" spans="1:15" ht="15.75" customHeight="1" x14ac:dyDescent="0.25">
      <c r="A24" s="60" t="s">
        <v>37</v>
      </c>
      <c r="B24" s="61" t="s">
        <v>197</v>
      </c>
      <c r="C24" s="94">
        <v>0</v>
      </c>
      <c r="D24" s="94">
        <v>0</v>
      </c>
      <c r="E24" s="94">
        <v>0</v>
      </c>
      <c r="F24" s="94">
        <v>0</v>
      </c>
      <c r="G24" s="94">
        <v>0</v>
      </c>
      <c r="H24" s="94">
        <v>0</v>
      </c>
      <c r="I24" s="94">
        <v>0</v>
      </c>
      <c r="J24" s="94">
        <v>0</v>
      </c>
      <c r="K24" s="94">
        <v>0</v>
      </c>
      <c r="L24" s="93">
        <f>famplan_unmet_need</f>
        <v>0.254</v>
      </c>
      <c r="M24" s="93">
        <f>famplan_unmet_need</f>
        <v>0.254</v>
      </c>
      <c r="N24" s="93">
        <f>famplan_unmet_need</f>
        <v>0.254</v>
      </c>
      <c r="O24" s="93">
        <f>famplan_unmet_need</f>
        <v>0.254</v>
      </c>
    </row>
    <row r="25" spans="1:15" ht="15.75" customHeight="1" x14ac:dyDescent="0.25">
      <c r="B25" s="61" t="s">
        <v>190</v>
      </c>
      <c r="C25" s="94">
        <v>0</v>
      </c>
      <c r="D25" s="94">
        <v>0</v>
      </c>
      <c r="E25" s="94">
        <v>0</v>
      </c>
      <c r="F25" s="94">
        <v>0</v>
      </c>
      <c r="G25" s="94">
        <v>0</v>
      </c>
      <c r="H25" s="94">
        <v>0</v>
      </c>
      <c r="I25" s="94">
        <v>0</v>
      </c>
      <c r="J25" s="94">
        <v>0</v>
      </c>
      <c r="K25" s="94">
        <v>0</v>
      </c>
      <c r="L25" s="93">
        <f>(1-food_insecure)*(0.49)*(1-school_attendance) + food_insecure*(0.7)*(1-school_attendance)</f>
        <v>0.44125296585788709</v>
      </c>
      <c r="M25" s="93">
        <f>(1-food_insecure)*(0.49)+food_insecure*(0.7)</f>
        <v>0.63762999999999992</v>
      </c>
      <c r="N25" s="93">
        <f>(1-food_insecure)*(0.49)+food_insecure*(0.7)</f>
        <v>0.63762999999999992</v>
      </c>
      <c r="O25" s="93">
        <f>(1-food_insecure)*(0.49)+food_insecure*(0.7)</f>
        <v>0.63762999999999992</v>
      </c>
    </row>
    <row r="26" spans="1:15" ht="15.75" customHeight="1" x14ac:dyDescent="0.25">
      <c r="B26" s="61" t="s">
        <v>207</v>
      </c>
      <c r="C26" s="94">
        <v>0</v>
      </c>
      <c r="D26" s="94">
        <v>0</v>
      </c>
      <c r="E26" s="94">
        <v>0</v>
      </c>
      <c r="F26" s="94">
        <v>0</v>
      </c>
      <c r="G26" s="94">
        <v>0</v>
      </c>
      <c r="H26" s="94">
        <v>0</v>
      </c>
      <c r="I26" s="94">
        <v>0</v>
      </c>
      <c r="J26" s="94">
        <v>0</v>
      </c>
      <c r="K26" s="94">
        <v>0</v>
      </c>
      <c r="L26" s="93">
        <f>(1-food_insecure)*(0.21)*(1-school_attendance) + food_insecure*(0.3)*(1-school_attendance)</f>
        <v>0.18910841393909447</v>
      </c>
      <c r="M26" s="93">
        <f>(1-food_insecure)*(0.21)+food_insecure*(0.3)</f>
        <v>0.27327000000000001</v>
      </c>
      <c r="N26" s="93">
        <f>(1-food_insecure)*(0.21)+food_insecure*(0.3)</f>
        <v>0.27327000000000001</v>
      </c>
      <c r="O26" s="93">
        <f>(1-food_insecure)*(0.21)+food_insecure*(0.3)</f>
        <v>0.27327000000000001</v>
      </c>
    </row>
    <row r="27" spans="1:15" ht="15.75" customHeight="1" x14ac:dyDescent="0.25">
      <c r="B27" s="61" t="s">
        <v>191</v>
      </c>
      <c r="C27" s="94">
        <v>0</v>
      </c>
      <c r="D27" s="94">
        <v>0</v>
      </c>
      <c r="E27" s="94">
        <v>0</v>
      </c>
      <c r="F27" s="94">
        <v>0</v>
      </c>
      <c r="G27" s="94">
        <v>0</v>
      </c>
      <c r="H27" s="94">
        <v>0</v>
      </c>
      <c r="I27" s="94">
        <v>0</v>
      </c>
      <c r="J27" s="94">
        <v>0</v>
      </c>
      <c r="K27" s="94">
        <v>0</v>
      </c>
      <c r="L27" s="93">
        <f>(1-food_insecure)*(0.3)*(1-school_attendance)</f>
        <v>6.1659017389297473E-2</v>
      </c>
      <c r="M27" s="93">
        <f>(1-food_insecure)*(0.3)</f>
        <v>8.9100000000000013E-2</v>
      </c>
      <c r="N27" s="93">
        <f>(1-food_insecure)*(0.3)</f>
        <v>8.9100000000000013E-2</v>
      </c>
      <c r="O27" s="93">
        <f>(1-food_insecure)*(0.3)</f>
        <v>8.9100000000000013E-2</v>
      </c>
    </row>
    <row r="28" spans="1:15" ht="15.75" customHeight="1" x14ac:dyDescent="0.25">
      <c r="B28" s="61" t="s">
        <v>192</v>
      </c>
      <c r="C28" s="94">
        <v>0</v>
      </c>
      <c r="D28" s="94">
        <v>0</v>
      </c>
      <c r="E28" s="94">
        <v>0</v>
      </c>
      <c r="F28" s="94">
        <v>0</v>
      </c>
      <c r="G28" s="94">
        <v>0</v>
      </c>
      <c r="H28" s="94">
        <v>0</v>
      </c>
      <c r="I28" s="94">
        <v>0</v>
      </c>
      <c r="J28" s="94">
        <v>0</v>
      </c>
      <c r="K28" s="94">
        <v>0</v>
      </c>
      <c r="L28" s="93">
        <f>(1-food_insecure)*1*school_attendance + food_insecure*1*school_attendance</f>
        <v>0.307979602813721</v>
      </c>
      <c r="M28" s="93">
        <v>0</v>
      </c>
      <c r="N28" s="93">
        <v>0</v>
      </c>
      <c r="O28" s="93">
        <v>0</v>
      </c>
    </row>
    <row r="29" spans="1:15" ht="15.75" customHeight="1" x14ac:dyDescent="0.25">
      <c r="B29" s="11"/>
      <c r="C29" s="2"/>
      <c r="D29" s="2"/>
      <c r="E29" s="10"/>
      <c r="F29" s="10"/>
      <c r="G29" s="10"/>
      <c r="H29" s="10"/>
      <c r="I29" s="10"/>
    </row>
    <row r="30" spans="1:15" ht="15.75" customHeight="1" x14ac:dyDescent="0.25">
      <c r="A30" s="4" t="s">
        <v>35</v>
      </c>
      <c r="B30" s="11" t="s">
        <v>63</v>
      </c>
      <c r="C30" s="93">
        <v>0</v>
      </c>
      <c r="D30" s="93">
        <v>0</v>
      </c>
      <c r="E30" s="93">
        <f t="shared" ref="E30:O30" si="0">frac_maize</f>
        <v>0.99</v>
      </c>
      <c r="F30" s="93">
        <f t="shared" si="0"/>
        <v>0.99</v>
      </c>
      <c r="G30" s="93">
        <f t="shared" si="0"/>
        <v>0.99</v>
      </c>
      <c r="H30" s="93">
        <f t="shared" si="0"/>
        <v>0.99</v>
      </c>
      <c r="I30" s="93">
        <f t="shared" si="0"/>
        <v>0.99</v>
      </c>
      <c r="J30" s="93">
        <f t="shared" si="0"/>
        <v>0.99</v>
      </c>
      <c r="K30" s="93">
        <f t="shared" si="0"/>
        <v>0.99</v>
      </c>
      <c r="L30" s="93">
        <f t="shared" si="0"/>
        <v>0.99</v>
      </c>
      <c r="M30" s="93">
        <f t="shared" si="0"/>
        <v>0.99</v>
      </c>
      <c r="N30" s="93">
        <f t="shared" si="0"/>
        <v>0.99</v>
      </c>
      <c r="O30" s="93">
        <f t="shared" si="0"/>
        <v>0.99</v>
      </c>
    </row>
    <row r="31" spans="1:15" ht="15.75" customHeight="1" x14ac:dyDescent="0.25">
      <c r="B31" s="11" t="s">
        <v>64</v>
      </c>
      <c r="C31" s="93">
        <v>0</v>
      </c>
      <c r="D31" s="93">
        <v>0</v>
      </c>
      <c r="E31" s="93">
        <f t="shared" ref="E31:O31" si="1">frac_rice</f>
        <v>5.0000000000000001E-3</v>
      </c>
      <c r="F31" s="93">
        <f t="shared" si="1"/>
        <v>5.0000000000000001E-3</v>
      </c>
      <c r="G31" s="93">
        <f t="shared" si="1"/>
        <v>5.0000000000000001E-3</v>
      </c>
      <c r="H31" s="93">
        <f t="shared" si="1"/>
        <v>5.0000000000000001E-3</v>
      </c>
      <c r="I31" s="93">
        <f t="shared" si="1"/>
        <v>5.0000000000000001E-3</v>
      </c>
      <c r="J31" s="93">
        <f t="shared" si="1"/>
        <v>5.0000000000000001E-3</v>
      </c>
      <c r="K31" s="93">
        <f t="shared" si="1"/>
        <v>5.0000000000000001E-3</v>
      </c>
      <c r="L31" s="93">
        <f t="shared" si="1"/>
        <v>5.0000000000000001E-3</v>
      </c>
      <c r="M31" s="93">
        <f t="shared" si="1"/>
        <v>5.0000000000000001E-3</v>
      </c>
      <c r="N31" s="93">
        <f t="shared" si="1"/>
        <v>5.0000000000000001E-3</v>
      </c>
      <c r="O31" s="93">
        <f t="shared" si="1"/>
        <v>5.0000000000000001E-3</v>
      </c>
    </row>
    <row r="32" spans="1:15" ht="15.75" customHeight="1" x14ac:dyDescent="0.25">
      <c r="B32" s="11" t="s">
        <v>62</v>
      </c>
      <c r="C32" s="93">
        <v>0</v>
      </c>
      <c r="D32" s="93">
        <v>0</v>
      </c>
      <c r="E32" s="93">
        <f t="shared" ref="E32:O32" si="2">frac_wheat</f>
        <v>5.0000000000000001E-3</v>
      </c>
      <c r="F32" s="93">
        <f t="shared" si="2"/>
        <v>5.0000000000000001E-3</v>
      </c>
      <c r="G32" s="93">
        <f t="shared" si="2"/>
        <v>5.0000000000000001E-3</v>
      </c>
      <c r="H32" s="93">
        <f t="shared" si="2"/>
        <v>5.0000000000000001E-3</v>
      </c>
      <c r="I32" s="93">
        <f t="shared" si="2"/>
        <v>5.0000000000000001E-3</v>
      </c>
      <c r="J32" s="93">
        <f t="shared" si="2"/>
        <v>5.0000000000000001E-3</v>
      </c>
      <c r="K32" s="93">
        <f t="shared" si="2"/>
        <v>5.0000000000000001E-3</v>
      </c>
      <c r="L32" s="93">
        <f t="shared" si="2"/>
        <v>5.0000000000000001E-3</v>
      </c>
      <c r="M32" s="93">
        <f t="shared" si="2"/>
        <v>5.0000000000000001E-3</v>
      </c>
      <c r="N32" s="93">
        <f t="shared" si="2"/>
        <v>5.0000000000000001E-3</v>
      </c>
      <c r="O32" s="93">
        <f t="shared" si="2"/>
        <v>5.0000000000000001E-3</v>
      </c>
    </row>
    <row r="33" spans="1:15" ht="15.75" customHeight="1" x14ac:dyDescent="0.25">
      <c r="B33" s="11" t="s">
        <v>47</v>
      </c>
      <c r="C33" s="93">
        <v>0</v>
      </c>
      <c r="D33" s="93">
        <v>0</v>
      </c>
      <c r="E33" s="93">
        <v>1</v>
      </c>
      <c r="F33" s="93">
        <v>1</v>
      </c>
      <c r="G33" s="93">
        <v>1</v>
      </c>
      <c r="H33" s="93">
        <v>1</v>
      </c>
      <c r="I33" s="93">
        <v>1</v>
      </c>
      <c r="J33" s="93">
        <v>1</v>
      </c>
      <c r="K33" s="93">
        <v>1</v>
      </c>
      <c r="L33" s="93">
        <v>1</v>
      </c>
      <c r="M33" s="93">
        <v>1</v>
      </c>
      <c r="N33" s="93">
        <v>1</v>
      </c>
      <c r="O33" s="93">
        <v>1</v>
      </c>
    </row>
    <row r="34" spans="1:15" ht="15.75" customHeight="1" x14ac:dyDescent="0.25">
      <c r="B34" s="11" t="s">
        <v>34</v>
      </c>
      <c r="C34" s="93">
        <f t="shared" ref="C34:O34" si="3">frac_malaria_risk</f>
        <v>0.77</v>
      </c>
      <c r="D34" s="93">
        <f t="shared" si="3"/>
        <v>0.77</v>
      </c>
      <c r="E34" s="93">
        <f t="shared" si="3"/>
        <v>0.77</v>
      </c>
      <c r="F34" s="93">
        <f t="shared" si="3"/>
        <v>0.77</v>
      </c>
      <c r="G34" s="93">
        <f t="shared" si="3"/>
        <v>0.77</v>
      </c>
      <c r="H34" s="93">
        <f t="shared" si="3"/>
        <v>0.77</v>
      </c>
      <c r="I34" s="93">
        <f t="shared" si="3"/>
        <v>0.77</v>
      </c>
      <c r="J34" s="93">
        <f t="shared" si="3"/>
        <v>0.77</v>
      </c>
      <c r="K34" s="93">
        <f t="shared" si="3"/>
        <v>0.77</v>
      </c>
      <c r="L34" s="93">
        <f t="shared" si="3"/>
        <v>0.77</v>
      </c>
      <c r="M34" s="93">
        <f t="shared" si="3"/>
        <v>0.77</v>
      </c>
      <c r="N34" s="93">
        <f t="shared" si="3"/>
        <v>0.77</v>
      </c>
      <c r="O34" s="93">
        <f t="shared" si="3"/>
        <v>0.77</v>
      </c>
    </row>
    <row r="35" spans="1:15" ht="15.75" customHeight="1" x14ac:dyDescent="0.25">
      <c r="B35" s="33" t="s">
        <v>83</v>
      </c>
      <c r="C35" s="93">
        <v>1</v>
      </c>
      <c r="D35" s="93">
        <v>1</v>
      </c>
      <c r="E35" s="93">
        <v>1</v>
      </c>
      <c r="F35" s="93">
        <v>1</v>
      </c>
      <c r="G35" s="93">
        <v>1</v>
      </c>
      <c r="H35" s="93">
        <v>1</v>
      </c>
      <c r="I35" s="93">
        <v>1</v>
      </c>
      <c r="J35" s="93">
        <v>1</v>
      </c>
      <c r="K35" s="93">
        <v>1</v>
      </c>
      <c r="L35" s="93">
        <v>1</v>
      </c>
      <c r="M35" s="93">
        <v>1</v>
      </c>
      <c r="N35" s="93">
        <v>1</v>
      </c>
      <c r="O35" s="93">
        <v>1</v>
      </c>
    </row>
    <row r="36" spans="1:15" ht="15.75" customHeight="1" x14ac:dyDescent="0.25">
      <c r="A36" s="5"/>
      <c r="B36" s="33" t="s">
        <v>82</v>
      </c>
      <c r="C36" s="93">
        <v>1</v>
      </c>
      <c r="D36" s="93">
        <v>1</v>
      </c>
      <c r="E36" s="93">
        <v>1</v>
      </c>
      <c r="F36" s="93">
        <v>1</v>
      </c>
      <c r="G36" s="93">
        <v>1</v>
      </c>
      <c r="H36" s="93">
        <v>1</v>
      </c>
      <c r="I36" s="93">
        <v>1</v>
      </c>
      <c r="J36" s="93">
        <v>1</v>
      </c>
      <c r="K36" s="93">
        <v>1</v>
      </c>
      <c r="L36" s="93">
        <v>1</v>
      </c>
      <c r="M36" s="93">
        <v>1</v>
      </c>
      <c r="N36" s="93">
        <v>1</v>
      </c>
      <c r="O36" s="93">
        <v>1</v>
      </c>
    </row>
    <row r="37" spans="1:15" s="5" customFormat="1" ht="15.75" customHeight="1" x14ac:dyDescent="0.25">
      <c r="B37" s="33" t="s">
        <v>81</v>
      </c>
      <c r="C37" s="93">
        <v>1</v>
      </c>
      <c r="D37" s="93">
        <v>1</v>
      </c>
      <c r="E37" s="93">
        <v>1</v>
      </c>
      <c r="F37" s="93">
        <v>1</v>
      </c>
      <c r="G37" s="93">
        <v>1</v>
      </c>
      <c r="H37" s="93">
        <v>1</v>
      </c>
      <c r="I37" s="93">
        <v>1</v>
      </c>
      <c r="J37" s="93">
        <v>1</v>
      </c>
      <c r="K37" s="93">
        <v>1</v>
      </c>
      <c r="L37" s="93">
        <v>1</v>
      </c>
      <c r="M37" s="93">
        <v>1</v>
      </c>
      <c r="N37" s="93">
        <v>1</v>
      </c>
      <c r="O37" s="93">
        <v>1</v>
      </c>
    </row>
    <row r="38" spans="1:15" s="5" customFormat="1" ht="15.75" customHeight="1" x14ac:dyDescent="0.25">
      <c r="B38" s="33" t="s">
        <v>79</v>
      </c>
      <c r="C38" s="93">
        <v>1</v>
      </c>
      <c r="D38" s="93">
        <v>1</v>
      </c>
      <c r="E38" s="93">
        <v>1</v>
      </c>
      <c r="F38" s="93">
        <v>1</v>
      </c>
      <c r="G38" s="93">
        <v>1</v>
      </c>
      <c r="H38" s="93">
        <v>1</v>
      </c>
      <c r="I38" s="93">
        <v>1</v>
      </c>
      <c r="J38" s="93">
        <v>1</v>
      </c>
      <c r="K38" s="93">
        <v>1</v>
      </c>
      <c r="L38" s="93">
        <v>1</v>
      </c>
      <c r="M38" s="93">
        <v>1</v>
      </c>
      <c r="N38" s="93">
        <v>1</v>
      </c>
      <c r="O38" s="93">
        <v>1</v>
      </c>
    </row>
    <row r="39" spans="1:15" s="5" customFormat="1" ht="15.75" customHeight="1" x14ac:dyDescent="0.25">
      <c r="B39" s="33" t="s">
        <v>80</v>
      </c>
      <c r="C39" s="93">
        <v>1</v>
      </c>
      <c r="D39" s="93">
        <v>1</v>
      </c>
      <c r="E39" s="93">
        <v>1</v>
      </c>
      <c r="F39" s="93">
        <v>1</v>
      </c>
      <c r="G39" s="93">
        <v>1</v>
      </c>
      <c r="H39" s="93">
        <v>1</v>
      </c>
      <c r="I39" s="93">
        <v>1</v>
      </c>
      <c r="J39" s="93">
        <v>1</v>
      </c>
      <c r="K39" s="93">
        <v>1</v>
      </c>
      <c r="L39" s="93">
        <v>1</v>
      </c>
      <c r="M39" s="93">
        <v>1</v>
      </c>
      <c r="N39" s="93">
        <v>1</v>
      </c>
      <c r="O39" s="93">
        <v>1</v>
      </c>
    </row>
    <row r="40" spans="1:15" ht="15.75" customHeight="1" x14ac:dyDescent="0.25">
      <c r="B40" s="33"/>
    </row>
  </sheetData>
  <sheetProtection selectLockedCells="1"/>
  <sortState xmlns:xlrd2="http://schemas.microsoft.com/office/spreadsheetml/2017/richdata2" ref="B15:O22">
    <sortCondition ref="B15:B22"/>
  </sortState>
  <pageMargins left="0.75" right="0.75" top="1" bottom="1" header="0.5" footer="0.5"/>
  <pageSetup paperSize="9" orientation="portrait" horizontalDpi="4294967292" verticalDpi="4294967292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sheetPr codeName="Sheet15">
    <tabColor theme="0" tint="-0.249977111117893"/>
  </sheetPr>
  <dimension ref="A1:K39"/>
  <sheetViews>
    <sheetView workbookViewId="0">
      <selection activeCell="E33" sqref="E33"/>
    </sheetView>
  </sheetViews>
  <sheetFormatPr defaultColWidth="12.77734375" defaultRowHeight="13.2" x14ac:dyDescent="0.25"/>
  <cols>
    <col min="1" max="1" width="58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69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53" t="s">
        <v>29</v>
      </c>
      <c r="B2" s="96"/>
      <c r="C2" s="96"/>
      <c r="D2" s="96"/>
      <c r="E2" s="96"/>
      <c r="F2" s="96"/>
      <c r="G2" s="96"/>
      <c r="H2" s="96"/>
      <c r="I2" s="96" t="s">
        <v>216</v>
      </c>
      <c r="J2" s="96"/>
      <c r="K2" s="96"/>
    </row>
    <row r="3" spans="1:11" x14ac:dyDescent="0.25">
      <c r="A3" s="53" t="s">
        <v>86</v>
      </c>
      <c r="B3" s="96"/>
      <c r="C3" s="96"/>
      <c r="D3" s="96"/>
      <c r="E3" s="96"/>
      <c r="F3" s="96"/>
      <c r="G3" s="96"/>
      <c r="H3" s="96" t="s">
        <v>216</v>
      </c>
      <c r="I3" s="96"/>
      <c r="J3" s="96"/>
      <c r="K3" s="96"/>
    </row>
    <row r="4" spans="1:11" x14ac:dyDescent="0.25">
      <c r="A4" s="53" t="s">
        <v>61</v>
      </c>
      <c r="B4" s="96"/>
      <c r="C4" s="96"/>
      <c r="D4" s="96" t="s">
        <v>216</v>
      </c>
      <c r="E4" s="96"/>
      <c r="F4" s="96"/>
      <c r="G4" s="96"/>
      <c r="H4" s="96"/>
      <c r="I4" s="96"/>
      <c r="J4" s="96"/>
      <c r="K4" s="96"/>
    </row>
    <row r="5" spans="1:11" x14ac:dyDescent="0.25">
      <c r="A5" s="53" t="s">
        <v>149</v>
      </c>
      <c r="B5" s="96"/>
      <c r="C5" s="96" t="s">
        <v>216</v>
      </c>
      <c r="D5" s="96"/>
      <c r="E5" s="96"/>
      <c r="F5" s="96"/>
      <c r="G5" s="96"/>
      <c r="H5" s="96"/>
      <c r="I5" s="96"/>
      <c r="J5" s="96"/>
      <c r="K5" s="96"/>
    </row>
    <row r="6" spans="1:11" x14ac:dyDescent="0.25">
      <c r="A6" s="53" t="s">
        <v>197</v>
      </c>
      <c r="B6" s="96"/>
      <c r="C6" s="96"/>
      <c r="D6" s="96"/>
      <c r="E6" s="96"/>
      <c r="F6" s="96"/>
      <c r="G6" s="96"/>
      <c r="H6" s="96"/>
      <c r="I6" s="96"/>
      <c r="J6" s="96" t="s">
        <v>216</v>
      </c>
      <c r="K6" s="96" t="s">
        <v>216</v>
      </c>
    </row>
    <row r="7" spans="1:11" x14ac:dyDescent="0.25">
      <c r="A7" s="53" t="s">
        <v>63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/>
      <c r="J7" s="96"/>
      <c r="K7" s="96"/>
    </row>
    <row r="8" spans="1:11" x14ac:dyDescent="0.25">
      <c r="A8" s="53" t="s">
        <v>64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/>
      <c r="J8" s="96"/>
      <c r="K8" s="96"/>
    </row>
    <row r="9" spans="1:11" x14ac:dyDescent="0.25">
      <c r="A9" s="53" t="s">
        <v>62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/>
      <c r="J9" s="96"/>
      <c r="K9" s="96"/>
    </row>
    <row r="10" spans="1:11" x14ac:dyDescent="0.25">
      <c r="A10" s="61" t="s">
        <v>190</v>
      </c>
      <c r="B10" s="96"/>
      <c r="C10" s="96" t="s">
        <v>216</v>
      </c>
      <c r="D10" s="96"/>
      <c r="E10" s="96"/>
      <c r="F10" s="96"/>
      <c r="G10" s="96"/>
      <c r="H10" s="96"/>
      <c r="I10" s="96"/>
      <c r="J10" s="96"/>
      <c r="K10" s="96"/>
    </row>
    <row r="11" spans="1:11" x14ac:dyDescent="0.25">
      <c r="A11" s="61" t="s">
        <v>207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/>
      <c r="K11" s="96"/>
    </row>
    <row r="12" spans="1:11" x14ac:dyDescent="0.25">
      <c r="A12" s="61" t="s">
        <v>191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/>
    </row>
    <row r="13" spans="1:11" x14ac:dyDescent="0.25">
      <c r="A13" s="61" t="s">
        <v>192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/>
    </row>
    <row r="14" spans="1:11" x14ac:dyDescent="0.25">
      <c r="A14" s="98" t="s">
        <v>189</v>
      </c>
      <c r="B14" s="96"/>
      <c r="C14" s="96" t="s">
        <v>216</v>
      </c>
      <c r="D14" s="96"/>
      <c r="E14" s="96"/>
      <c r="F14" s="96"/>
      <c r="G14" s="96"/>
      <c r="H14" s="96"/>
      <c r="I14" s="96" t="s">
        <v>216</v>
      </c>
      <c r="J14" s="96"/>
      <c r="K14" s="96"/>
    </row>
    <row r="15" spans="1:11" x14ac:dyDescent="0.25">
      <c r="A15" s="98" t="s">
        <v>206</v>
      </c>
      <c r="B15" s="96"/>
      <c r="C15" s="96" t="s">
        <v>216</v>
      </c>
      <c r="D15" s="96"/>
      <c r="E15" s="96"/>
      <c r="F15" s="96"/>
      <c r="G15" s="96"/>
      <c r="H15" s="96"/>
      <c r="I15" s="96" t="s">
        <v>216</v>
      </c>
      <c r="J15" s="96"/>
      <c r="K15" s="96"/>
    </row>
    <row r="16" spans="1:11" x14ac:dyDescent="0.25">
      <c r="A16" s="53" t="s">
        <v>57</v>
      </c>
      <c r="B16" s="96"/>
      <c r="C16" s="96" t="s">
        <v>216</v>
      </c>
      <c r="D16" s="96"/>
      <c r="E16" s="96"/>
      <c r="F16" s="96"/>
      <c r="G16" s="96"/>
      <c r="H16" s="96" t="s">
        <v>216</v>
      </c>
      <c r="I16" s="96" t="s">
        <v>216</v>
      </c>
      <c r="J16" s="96"/>
      <c r="K16" s="96"/>
    </row>
    <row r="17" spans="1:11" x14ac:dyDescent="0.25">
      <c r="A17" s="53" t="s">
        <v>47</v>
      </c>
      <c r="B17" s="96"/>
      <c r="C17" s="96" t="s">
        <v>216</v>
      </c>
      <c r="D17" s="96"/>
      <c r="E17" s="96"/>
      <c r="F17" s="96"/>
      <c r="G17" s="96"/>
      <c r="H17" s="96"/>
      <c r="I17" s="96"/>
      <c r="J17" s="96"/>
      <c r="K17" s="96"/>
    </row>
    <row r="18" spans="1:11" x14ac:dyDescent="0.25">
      <c r="A18" s="53" t="s">
        <v>175</v>
      </c>
      <c r="B18" s="96" t="s">
        <v>216</v>
      </c>
      <c r="C18" s="96"/>
      <c r="D18" s="96"/>
      <c r="E18" s="96"/>
      <c r="F18" s="96" t="s">
        <v>216</v>
      </c>
      <c r="G18" s="96"/>
      <c r="H18" s="96"/>
      <c r="I18" s="96"/>
      <c r="J18" s="96"/>
      <c r="K18" s="96"/>
    </row>
    <row r="19" spans="1:11" x14ac:dyDescent="0.25">
      <c r="A19" s="53" t="s">
        <v>174</v>
      </c>
      <c r="B19" s="96" t="s">
        <v>216</v>
      </c>
      <c r="C19" s="96"/>
      <c r="D19" s="96"/>
      <c r="E19" s="96"/>
      <c r="F19" s="96" t="s">
        <v>216</v>
      </c>
      <c r="G19" s="96"/>
      <c r="H19" s="96"/>
      <c r="I19" s="96"/>
      <c r="J19" s="96"/>
      <c r="K19" s="96"/>
    </row>
    <row r="20" spans="1:11" x14ac:dyDescent="0.25">
      <c r="A20" s="53" t="s">
        <v>173</v>
      </c>
      <c r="B20" s="96" t="s">
        <v>216</v>
      </c>
      <c r="C20" s="96"/>
      <c r="D20" s="96"/>
      <c r="E20" s="96"/>
      <c r="F20" s="96" t="s">
        <v>216</v>
      </c>
      <c r="G20" s="96"/>
      <c r="H20" s="96"/>
      <c r="I20" s="96"/>
      <c r="J20" s="96"/>
      <c r="K20" s="96"/>
    </row>
    <row r="21" spans="1:11" x14ac:dyDescent="0.25">
      <c r="A21" s="53" t="s">
        <v>196</v>
      </c>
      <c r="B21" s="96"/>
      <c r="C21" s="96"/>
      <c r="D21" s="96"/>
      <c r="E21" s="96"/>
      <c r="F21" s="96"/>
      <c r="G21" s="96"/>
      <c r="H21" s="96" t="s">
        <v>216</v>
      </c>
      <c r="I21" s="96" t="s">
        <v>216</v>
      </c>
      <c r="J21" s="96"/>
      <c r="K21" s="96"/>
    </row>
    <row r="22" spans="1:11" x14ac:dyDescent="0.25">
      <c r="A22" s="53" t="s">
        <v>136</v>
      </c>
      <c r="B22" s="96" t="s">
        <v>216</v>
      </c>
      <c r="C22" s="96" t="s">
        <v>216</v>
      </c>
      <c r="D22" s="96" t="s">
        <v>216</v>
      </c>
      <c r="E22" s="96"/>
      <c r="F22" s="96"/>
      <c r="G22" s="96"/>
      <c r="H22" s="96"/>
      <c r="I22" s="96"/>
      <c r="J22" s="96"/>
      <c r="K22" s="96"/>
    </row>
    <row r="23" spans="1:11" x14ac:dyDescent="0.25">
      <c r="A23" s="53" t="s">
        <v>34</v>
      </c>
      <c r="B23" s="96"/>
      <c r="C23" s="96" t="s">
        <v>216</v>
      </c>
      <c r="D23" s="96"/>
      <c r="E23" s="96"/>
      <c r="F23" s="96"/>
      <c r="G23" s="96"/>
      <c r="H23" s="96"/>
      <c r="I23" s="96" t="s">
        <v>216</v>
      </c>
      <c r="J23" s="96"/>
      <c r="K23" s="96"/>
    </row>
    <row r="24" spans="1:11" x14ac:dyDescent="0.25">
      <c r="A24" s="53" t="s">
        <v>88</v>
      </c>
      <c r="B24" s="96"/>
      <c r="C24" s="96"/>
      <c r="D24" s="96"/>
      <c r="E24" s="96"/>
      <c r="F24" s="96"/>
      <c r="G24" s="96"/>
      <c r="H24" s="96" t="s">
        <v>216</v>
      </c>
      <c r="I24" s="96"/>
      <c r="J24" s="96"/>
      <c r="K24" s="96"/>
    </row>
    <row r="25" spans="1:11" x14ac:dyDescent="0.25">
      <c r="A25" s="53" t="s">
        <v>87</v>
      </c>
      <c r="B25" s="96"/>
      <c r="C25" s="96"/>
      <c r="D25" s="96"/>
      <c r="E25" s="96"/>
      <c r="F25" s="96"/>
      <c r="G25" s="96"/>
      <c r="H25" s="96" t="s">
        <v>216</v>
      </c>
      <c r="I25" s="96"/>
      <c r="J25" s="96"/>
      <c r="K25" s="96"/>
    </row>
    <row r="26" spans="1:11" x14ac:dyDescent="0.25">
      <c r="A26" s="53" t="s">
        <v>137</v>
      </c>
      <c r="B26" s="96"/>
      <c r="C26" s="96" t="s">
        <v>216</v>
      </c>
      <c r="D26" s="96"/>
      <c r="E26" s="96"/>
      <c r="F26" s="96"/>
      <c r="G26" s="96"/>
      <c r="H26" s="96"/>
      <c r="I26" s="96"/>
      <c r="J26" s="96"/>
      <c r="K26" s="96"/>
    </row>
    <row r="27" spans="1:11" x14ac:dyDescent="0.25">
      <c r="A27" s="53" t="s">
        <v>59</v>
      </c>
      <c r="B27" s="96"/>
      <c r="C27" s="96" t="s">
        <v>216</v>
      </c>
      <c r="D27" s="96"/>
      <c r="E27" s="96"/>
      <c r="F27" s="96"/>
      <c r="G27" s="96"/>
      <c r="H27" s="96"/>
      <c r="I27" s="96" t="s">
        <v>216</v>
      </c>
      <c r="J27" s="96"/>
      <c r="K27" s="96"/>
    </row>
    <row r="28" spans="1:11" x14ac:dyDescent="0.25">
      <c r="A28" s="53" t="s">
        <v>84</v>
      </c>
      <c r="B28" s="96"/>
      <c r="C28" s="96"/>
      <c r="D28" s="96"/>
      <c r="E28" s="96"/>
      <c r="F28" s="96"/>
      <c r="G28" s="96"/>
      <c r="H28" s="96" t="s">
        <v>216</v>
      </c>
      <c r="I28" s="96"/>
      <c r="J28" s="96"/>
      <c r="K28" s="96"/>
    </row>
    <row r="29" spans="1:11" x14ac:dyDescent="0.25">
      <c r="A29" s="53" t="s">
        <v>58</v>
      </c>
      <c r="B29" s="96" t="s">
        <v>216</v>
      </c>
      <c r="C29" s="96"/>
      <c r="D29" s="96" t="s">
        <v>216</v>
      </c>
      <c r="E29" s="96"/>
      <c r="F29" s="96"/>
      <c r="G29" s="96"/>
      <c r="H29" s="96"/>
      <c r="I29" s="96"/>
      <c r="J29" s="96"/>
      <c r="K29" s="96"/>
    </row>
    <row r="30" spans="1:11" x14ac:dyDescent="0.25">
      <c r="A30" s="53" t="s">
        <v>67</v>
      </c>
      <c r="B30" s="96"/>
      <c r="C30" s="96"/>
      <c r="D30" s="96"/>
      <c r="E30" s="96" t="s">
        <v>216</v>
      </c>
      <c r="F30" s="96"/>
      <c r="G30" s="96"/>
      <c r="H30" s="96"/>
      <c r="I30" s="96"/>
      <c r="J30" s="96"/>
      <c r="K30" s="96"/>
    </row>
    <row r="31" spans="1:11" x14ac:dyDescent="0.25">
      <c r="A31" s="53" t="s">
        <v>185</v>
      </c>
      <c r="B31" s="96"/>
      <c r="C31" s="96"/>
      <c r="D31" s="96"/>
      <c r="E31" s="96" t="s">
        <v>216</v>
      </c>
      <c r="F31" s="96"/>
      <c r="G31" s="96"/>
      <c r="H31" s="96"/>
      <c r="I31" s="96"/>
      <c r="J31" s="96"/>
      <c r="K31" s="96"/>
    </row>
    <row r="32" spans="1:11" x14ac:dyDescent="0.25">
      <c r="A32" s="53" t="s">
        <v>28</v>
      </c>
      <c r="B32" s="96"/>
      <c r="C32" s="96"/>
      <c r="D32" s="96"/>
      <c r="E32" s="96"/>
      <c r="F32" s="96"/>
      <c r="G32" s="96" t="s">
        <v>216</v>
      </c>
      <c r="H32" s="96" t="s">
        <v>216</v>
      </c>
      <c r="I32" s="96"/>
      <c r="J32" s="96"/>
      <c r="K32" s="96"/>
    </row>
    <row r="33" spans="1:11" x14ac:dyDescent="0.25">
      <c r="A33" s="53" t="s">
        <v>83</v>
      </c>
      <c r="B33" s="96"/>
      <c r="C33" s="96"/>
      <c r="D33" s="96"/>
      <c r="E33" s="96"/>
      <c r="F33" s="96"/>
      <c r="G33" s="96" t="s">
        <v>216</v>
      </c>
      <c r="H33" s="96" t="s">
        <v>216</v>
      </c>
      <c r="I33" s="96"/>
      <c r="J33" s="96"/>
      <c r="K33" s="96"/>
    </row>
    <row r="34" spans="1:11" x14ac:dyDescent="0.25">
      <c r="A34" s="53" t="s">
        <v>82</v>
      </c>
      <c r="B34" s="96"/>
      <c r="C34" s="96"/>
      <c r="D34" s="96"/>
      <c r="E34" s="96"/>
      <c r="F34" s="96"/>
      <c r="G34" s="96" t="s">
        <v>216</v>
      </c>
      <c r="H34" s="96" t="s">
        <v>216</v>
      </c>
      <c r="I34" s="96"/>
      <c r="J34" s="96"/>
      <c r="K34" s="96"/>
    </row>
    <row r="35" spans="1:11" x14ac:dyDescent="0.25">
      <c r="A35" s="53" t="s">
        <v>81</v>
      </c>
      <c r="B35" s="96"/>
      <c r="C35" s="96"/>
      <c r="D35" s="96"/>
      <c r="E35" s="96"/>
      <c r="F35" s="96"/>
      <c r="G35" s="96" t="s">
        <v>216</v>
      </c>
      <c r="H35" s="96" t="s">
        <v>216</v>
      </c>
      <c r="I35" s="96"/>
      <c r="J35" s="96"/>
      <c r="K35" s="96"/>
    </row>
    <row r="36" spans="1:11" x14ac:dyDescent="0.25">
      <c r="A36" s="53" t="s">
        <v>79</v>
      </c>
      <c r="B36" s="96"/>
      <c r="C36" s="96"/>
      <c r="D36" s="96"/>
      <c r="E36" s="96"/>
      <c r="F36" s="96"/>
      <c r="G36" s="96" t="s">
        <v>216</v>
      </c>
      <c r="H36" s="96" t="s">
        <v>216</v>
      </c>
      <c r="I36" s="96"/>
      <c r="J36" s="96"/>
      <c r="K36" s="96"/>
    </row>
    <row r="37" spans="1:11" x14ac:dyDescent="0.25">
      <c r="A37" s="53" t="s">
        <v>80</v>
      </c>
      <c r="B37" s="96"/>
      <c r="C37" s="96"/>
      <c r="D37" s="96"/>
      <c r="E37" s="96"/>
      <c r="F37" s="96"/>
      <c r="G37" s="96" t="s">
        <v>216</v>
      </c>
      <c r="H37" s="96" t="s">
        <v>216</v>
      </c>
      <c r="I37" s="96"/>
      <c r="J37" s="96"/>
      <c r="K37" s="96"/>
    </row>
    <row r="38" spans="1:11" x14ac:dyDescent="0.25">
      <c r="A38" s="53" t="s">
        <v>85</v>
      </c>
      <c r="B38" s="96"/>
      <c r="C38" s="96"/>
      <c r="D38" s="96"/>
      <c r="E38" s="96"/>
      <c r="F38" s="96"/>
      <c r="G38" s="96"/>
      <c r="H38" s="96" t="s">
        <v>216</v>
      </c>
      <c r="I38" s="96"/>
      <c r="J38" s="96"/>
      <c r="K38" s="96"/>
    </row>
    <row r="39" spans="1:11" x14ac:dyDescent="0.25">
      <c r="A39" s="53" t="s">
        <v>60</v>
      </c>
      <c r="B39" s="96" t="s">
        <v>216</v>
      </c>
      <c r="C39" s="96"/>
      <c r="D39" s="96"/>
      <c r="E39" s="96"/>
      <c r="F39" s="96"/>
      <c r="G39" s="96" t="s">
        <v>216</v>
      </c>
      <c r="H39" s="96" t="s">
        <v>216</v>
      </c>
      <c r="I39" s="96"/>
      <c r="J39" s="96"/>
      <c r="K39" s="96"/>
    </row>
  </sheetData>
  <sheetProtection algorithmName="SHA-512" hashValue="jE1b0TVBA5pE/P7L+cdCQSfCsUOABmV4lWu9hSs+HIQ0aoN+p2CDh5bvHDw1HfKGB3mrWrP6Gq7EHXwIRs8QUw==" saltValue="G+X+bnbdBHWeDzP2p7cFoQ==" spinCount="100000" sheet="1" scenarios="1" selectLockedCells="1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 codeName="Sheet16">
    <tabColor theme="0" tint="-0.249977111117893"/>
  </sheetPr>
  <dimension ref="A1:K14"/>
  <sheetViews>
    <sheetView workbookViewId="0">
      <selection activeCell="J22" sqref="J22"/>
    </sheetView>
  </sheetViews>
  <sheetFormatPr defaultColWidth="12.77734375" defaultRowHeight="13.2" x14ac:dyDescent="0.25"/>
  <cols>
    <col min="1" max="1" width="16.88671875" style="35" bestFit="1" customWidth="1"/>
    <col min="2" max="2" width="8.6640625" style="35" bestFit="1" customWidth="1"/>
    <col min="3" max="3" width="8.88671875" style="35" bestFit="1" customWidth="1"/>
    <col min="4" max="4" width="18.33203125" style="35" bestFit="1" customWidth="1"/>
    <col min="5" max="5" width="17.44140625" style="35" bestFit="1" customWidth="1"/>
    <col min="6" max="6" width="13.5546875" style="35" bestFit="1" customWidth="1"/>
    <col min="7" max="7" width="9.77734375" style="35" bestFit="1" customWidth="1"/>
    <col min="8" max="8" width="8.88671875" style="35" bestFit="1" customWidth="1"/>
    <col min="9" max="9" width="14.77734375" style="35" bestFit="1" customWidth="1"/>
    <col min="10" max="10" width="15.33203125" style="35" bestFit="1" customWidth="1"/>
    <col min="11" max="16384" width="12.77734375" style="35"/>
  </cols>
  <sheetData>
    <row r="1" spans="1:11" x14ac:dyDescent="0.25">
      <c r="A1" s="40" t="s">
        <v>217</v>
      </c>
      <c r="B1" s="35" t="s">
        <v>211</v>
      </c>
      <c r="C1" s="35" t="s">
        <v>70</v>
      </c>
      <c r="D1" s="35" t="s">
        <v>212</v>
      </c>
      <c r="E1" s="35" t="s">
        <v>213</v>
      </c>
      <c r="F1" s="35" t="s">
        <v>24</v>
      </c>
      <c r="G1" s="35" t="s">
        <v>71</v>
      </c>
      <c r="H1" s="35" t="s">
        <v>74</v>
      </c>
      <c r="I1" s="35" t="s">
        <v>214</v>
      </c>
      <c r="J1" s="35" t="s">
        <v>199</v>
      </c>
      <c r="K1" s="35" t="s">
        <v>215</v>
      </c>
    </row>
    <row r="2" spans="1:11" x14ac:dyDescent="0.25">
      <c r="A2" s="35" t="s">
        <v>1</v>
      </c>
      <c r="B2" s="96" t="s">
        <v>216</v>
      </c>
      <c r="C2" s="96" t="s">
        <v>216</v>
      </c>
      <c r="D2" s="96" t="s">
        <v>216</v>
      </c>
      <c r="E2" s="96" t="s">
        <v>216</v>
      </c>
      <c r="F2" s="96" t="s">
        <v>216</v>
      </c>
      <c r="G2" s="96" t="s">
        <v>216</v>
      </c>
      <c r="H2" s="96" t="s">
        <v>216</v>
      </c>
      <c r="I2" s="96"/>
      <c r="J2" s="96"/>
      <c r="K2" s="96"/>
    </row>
    <row r="3" spans="1:11" x14ac:dyDescent="0.25">
      <c r="A3" s="35" t="s">
        <v>2</v>
      </c>
      <c r="B3" s="96" t="s">
        <v>216</v>
      </c>
      <c r="C3" s="96" t="s">
        <v>216</v>
      </c>
      <c r="D3" s="96" t="s">
        <v>216</v>
      </c>
      <c r="E3" s="96" t="s">
        <v>216</v>
      </c>
      <c r="F3" s="96" t="s">
        <v>216</v>
      </c>
      <c r="G3" s="96" t="s">
        <v>216</v>
      </c>
      <c r="H3" s="96" t="s">
        <v>216</v>
      </c>
      <c r="I3" s="96"/>
      <c r="J3" s="96"/>
      <c r="K3" s="96"/>
    </row>
    <row r="4" spans="1:11" x14ac:dyDescent="0.25">
      <c r="A4" s="35" t="s">
        <v>3</v>
      </c>
      <c r="B4" s="96" t="s">
        <v>216</v>
      </c>
      <c r="C4" s="96" t="s">
        <v>216</v>
      </c>
      <c r="D4" s="96" t="s">
        <v>216</v>
      </c>
      <c r="E4" s="96" t="s">
        <v>216</v>
      </c>
      <c r="F4" s="96" t="s">
        <v>216</v>
      </c>
      <c r="G4" s="96" t="s">
        <v>216</v>
      </c>
      <c r="H4" s="96" t="s">
        <v>216</v>
      </c>
      <c r="I4" s="96"/>
      <c r="J4" s="96"/>
      <c r="K4" s="96"/>
    </row>
    <row r="5" spans="1:11" x14ac:dyDescent="0.25">
      <c r="A5" s="35" t="s">
        <v>4</v>
      </c>
      <c r="B5" s="96" t="s">
        <v>216</v>
      </c>
      <c r="C5" s="96" t="s">
        <v>216</v>
      </c>
      <c r="D5" s="96" t="s">
        <v>216</v>
      </c>
      <c r="E5" s="96" t="s">
        <v>216</v>
      </c>
      <c r="F5" s="96" t="s">
        <v>216</v>
      </c>
      <c r="G5" s="96" t="s">
        <v>216</v>
      </c>
      <c r="H5" s="96" t="s">
        <v>216</v>
      </c>
      <c r="I5" s="96"/>
      <c r="J5" s="96"/>
      <c r="K5" s="96"/>
    </row>
    <row r="6" spans="1:11" x14ac:dyDescent="0.25">
      <c r="A6" s="35" t="s">
        <v>5</v>
      </c>
      <c r="B6" s="96" t="s">
        <v>216</v>
      </c>
      <c r="C6" s="96" t="s">
        <v>216</v>
      </c>
      <c r="D6" s="96" t="s">
        <v>216</v>
      </c>
      <c r="E6" s="96" t="s">
        <v>216</v>
      </c>
      <c r="F6" s="96" t="s">
        <v>216</v>
      </c>
      <c r="G6" s="96" t="s">
        <v>216</v>
      </c>
      <c r="H6" s="96" t="s">
        <v>216</v>
      </c>
      <c r="I6" s="96"/>
      <c r="J6" s="96"/>
      <c r="K6" s="96"/>
    </row>
    <row r="7" spans="1:11" x14ac:dyDescent="0.25">
      <c r="A7" s="35" t="s">
        <v>53</v>
      </c>
      <c r="B7" s="96"/>
      <c r="C7" s="96" t="s">
        <v>216</v>
      </c>
      <c r="D7" s="96"/>
      <c r="E7" s="96"/>
      <c r="F7" s="96"/>
      <c r="G7" s="96"/>
      <c r="H7" s="96" t="s">
        <v>216</v>
      </c>
      <c r="I7" s="96" t="s">
        <v>216</v>
      </c>
      <c r="J7" s="96"/>
      <c r="K7" s="96"/>
    </row>
    <row r="8" spans="1:11" x14ac:dyDescent="0.25">
      <c r="A8" s="35" t="s">
        <v>54</v>
      </c>
      <c r="B8" s="96"/>
      <c r="C8" s="96" t="s">
        <v>216</v>
      </c>
      <c r="D8" s="96"/>
      <c r="E8" s="96"/>
      <c r="F8" s="96"/>
      <c r="G8" s="96"/>
      <c r="H8" s="96" t="s">
        <v>216</v>
      </c>
      <c r="I8" s="96" t="s">
        <v>216</v>
      </c>
      <c r="J8" s="96"/>
      <c r="K8" s="96"/>
    </row>
    <row r="9" spans="1:11" x14ac:dyDescent="0.25">
      <c r="A9" s="35" t="s">
        <v>55</v>
      </c>
      <c r="B9" s="96"/>
      <c r="C9" s="96" t="s">
        <v>216</v>
      </c>
      <c r="D9" s="96"/>
      <c r="E9" s="96"/>
      <c r="F9" s="96"/>
      <c r="G9" s="96"/>
      <c r="H9" s="96" t="s">
        <v>216</v>
      </c>
      <c r="I9" s="96" t="s">
        <v>216</v>
      </c>
      <c r="J9" s="96"/>
      <c r="K9" s="96"/>
    </row>
    <row r="10" spans="1:11" x14ac:dyDescent="0.25">
      <c r="A10" s="35" t="s">
        <v>56</v>
      </c>
      <c r="B10" s="96"/>
      <c r="C10" s="96" t="s">
        <v>216</v>
      </c>
      <c r="D10" s="96"/>
      <c r="E10" s="96"/>
      <c r="F10" s="96"/>
      <c r="G10" s="96"/>
      <c r="H10" s="96" t="s">
        <v>216</v>
      </c>
      <c r="I10" s="96" t="s">
        <v>216</v>
      </c>
      <c r="J10" s="96"/>
      <c r="K10" s="96"/>
    </row>
    <row r="11" spans="1:11" x14ac:dyDescent="0.25">
      <c r="A11" s="35" t="s">
        <v>49</v>
      </c>
      <c r="B11" s="96"/>
      <c r="C11" s="96" t="s">
        <v>216</v>
      </c>
      <c r="D11" s="96"/>
      <c r="E11" s="96"/>
      <c r="F11" s="96"/>
      <c r="G11" s="96"/>
      <c r="H11" s="96"/>
      <c r="I11" s="96"/>
      <c r="J11" s="96" t="s">
        <v>216</v>
      </c>
      <c r="K11" s="96" t="s">
        <v>216</v>
      </c>
    </row>
    <row r="12" spans="1:11" x14ac:dyDescent="0.25">
      <c r="A12" s="35" t="s">
        <v>50</v>
      </c>
      <c r="B12" s="96"/>
      <c r="C12" s="96" t="s">
        <v>216</v>
      </c>
      <c r="D12" s="96"/>
      <c r="E12" s="96"/>
      <c r="F12" s="96"/>
      <c r="G12" s="96"/>
      <c r="H12" s="96"/>
      <c r="I12" s="96"/>
      <c r="J12" s="96"/>
      <c r="K12" s="96" t="s">
        <v>216</v>
      </c>
    </row>
    <row r="13" spans="1:11" x14ac:dyDescent="0.25">
      <c r="A13" s="35" t="s">
        <v>51</v>
      </c>
      <c r="B13" s="96"/>
      <c r="C13" s="96" t="s">
        <v>216</v>
      </c>
      <c r="D13" s="96"/>
      <c r="E13" s="96"/>
      <c r="F13" s="96"/>
      <c r="G13" s="96"/>
      <c r="H13" s="96"/>
      <c r="I13" s="96"/>
      <c r="J13" s="96"/>
      <c r="K13" s="96" t="s">
        <v>216</v>
      </c>
    </row>
    <row r="14" spans="1:11" x14ac:dyDescent="0.25">
      <c r="A14" s="35" t="s">
        <v>52</v>
      </c>
      <c r="B14" s="96"/>
      <c r="C14" s="96" t="s">
        <v>216</v>
      </c>
      <c r="D14" s="96"/>
      <c r="E14" s="96"/>
      <c r="F14" s="96"/>
      <c r="G14" s="96"/>
      <c r="H14" s="96"/>
      <c r="I14" s="96"/>
      <c r="J14" s="96"/>
      <c r="K14" s="96" t="s">
        <v>216</v>
      </c>
    </row>
  </sheetData>
  <sheetProtection algorithmName="SHA-512" hashValue="9wIG9Gim71KVsT3md4UjHKWLN/dmVTAHDAhRa4jGvwy4VGKHj7mGyWZMKQgGvDCmZmlmSsHFRHQVC+GKpvnATg==" saltValue="lgc1Xvk31gXE9M1YSAdFWQ==" spinCount="100000" sheet="1" scenarios="1" selectLockedCells="1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sheetPr codeName="Sheet17">
    <tabColor theme="0" tint="-0.249977111117893"/>
  </sheetPr>
  <dimension ref="A1:J51"/>
  <sheetViews>
    <sheetView zoomScale="85" zoomScaleNormal="85" workbookViewId="0">
      <selection activeCell="G33" sqref="G33"/>
    </sheetView>
  </sheetViews>
  <sheetFormatPr defaultColWidth="12.77734375" defaultRowHeight="13.2" x14ac:dyDescent="0.25"/>
  <cols>
    <col min="1" max="1" width="48.109375" style="35" customWidth="1"/>
    <col min="2" max="2" width="15" style="35" customWidth="1"/>
    <col min="3" max="3" width="14.6640625" style="35" customWidth="1"/>
    <col min="4" max="16384" width="12.77734375" style="35"/>
  </cols>
  <sheetData>
    <row r="1" spans="1:10" x14ac:dyDescent="0.25">
      <c r="A1" s="40" t="s">
        <v>218</v>
      </c>
      <c r="B1" s="40" t="s">
        <v>179</v>
      </c>
      <c r="C1" s="40" t="s">
        <v>187</v>
      </c>
      <c r="D1" s="40" t="s">
        <v>1</v>
      </c>
      <c r="E1" s="40" t="s">
        <v>2</v>
      </c>
      <c r="F1" s="40" t="s">
        <v>3</v>
      </c>
      <c r="G1" s="40" t="s">
        <v>4</v>
      </c>
      <c r="H1" s="104" t="s">
        <v>5</v>
      </c>
    </row>
    <row r="2" spans="1:10" x14ac:dyDescent="0.25">
      <c r="A2" s="40" t="s">
        <v>219</v>
      </c>
      <c r="B2" s="146" t="s">
        <v>32</v>
      </c>
      <c r="C2" s="35" t="s">
        <v>178</v>
      </c>
      <c r="D2" s="105">
        <v>1</v>
      </c>
      <c r="E2" s="105">
        <v>1</v>
      </c>
      <c r="F2" s="105">
        <v>1</v>
      </c>
      <c r="G2" s="105">
        <v>1</v>
      </c>
      <c r="H2" s="105">
        <v>1</v>
      </c>
    </row>
    <row r="3" spans="1:10" x14ac:dyDescent="0.25">
      <c r="B3" s="146"/>
      <c r="C3" s="35" t="s">
        <v>177</v>
      </c>
      <c r="D3" s="105">
        <v>1</v>
      </c>
      <c r="E3" s="105">
        <v>1</v>
      </c>
      <c r="F3" s="105">
        <v>1</v>
      </c>
      <c r="G3" s="105">
        <v>1</v>
      </c>
      <c r="H3" s="105">
        <v>1</v>
      </c>
      <c r="J3" s="106"/>
    </row>
    <row r="4" spans="1:10" x14ac:dyDescent="0.25">
      <c r="B4" s="146"/>
      <c r="C4" s="35" t="s">
        <v>176</v>
      </c>
      <c r="D4" s="105">
        <v>1</v>
      </c>
      <c r="E4" s="105">
        <v>1</v>
      </c>
      <c r="F4" s="105">
        <v>1</v>
      </c>
      <c r="G4" s="105">
        <v>1</v>
      </c>
      <c r="H4" s="105">
        <v>1</v>
      </c>
      <c r="J4" s="106"/>
    </row>
    <row r="5" spans="1:10" x14ac:dyDescent="0.25">
      <c r="B5" s="146" t="s">
        <v>1</v>
      </c>
      <c r="C5" s="35" t="s">
        <v>178</v>
      </c>
      <c r="D5" s="105">
        <f>5.16</f>
        <v>5.16</v>
      </c>
      <c r="E5" s="105">
        <v>1</v>
      </c>
      <c r="F5" s="105">
        <v>1</v>
      </c>
      <c r="G5" s="105">
        <v>1</v>
      </c>
      <c r="H5" s="105">
        <v>1</v>
      </c>
    </row>
    <row r="6" spans="1:10" x14ac:dyDescent="0.25">
      <c r="B6" s="146"/>
      <c r="C6" s="35" t="s">
        <v>177</v>
      </c>
      <c r="D6" s="105">
        <v>5.16</v>
      </c>
      <c r="E6" s="105">
        <v>1</v>
      </c>
      <c r="F6" s="105">
        <v>1</v>
      </c>
      <c r="G6" s="105">
        <v>1</v>
      </c>
      <c r="H6" s="105">
        <v>1</v>
      </c>
    </row>
    <row r="7" spans="1:10" x14ac:dyDescent="0.25">
      <c r="B7" s="146"/>
      <c r="C7" s="35" t="s">
        <v>176</v>
      </c>
      <c r="D7" s="105">
        <v>1</v>
      </c>
      <c r="E7" s="105">
        <v>1</v>
      </c>
      <c r="F7" s="105">
        <v>1</v>
      </c>
      <c r="G7" s="105">
        <v>1</v>
      </c>
      <c r="H7" s="105">
        <v>1</v>
      </c>
    </row>
    <row r="8" spans="1:10" x14ac:dyDescent="0.25">
      <c r="B8" s="146" t="s">
        <v>2</v>
      </c>
      <c r="C8" s="35" t="s">
        <v>178</v>
      </c>
      <c r="D8" s="105">
        <v>1</v>
      </c>
      <c r="E8" s="105">
        <v>5.16</v>
      </c>
      <c r="F8" s="105">
        <v>1</v>
      </c>
      <c r="G8" s="105">
        <v>1</v>
      </c>
      <c r="H8" s="105">
        <v>1</v>
      </c>
    </row>
    <row r="9" spans="1:10" x14ac:dyDescent="0.25">
      <c r="B9" s="146"/>
      <c r="C9" s="35" t="s">
        <v>177</v>
      </c>
      <c r="D9" s="105">
        <v>1</v>
      </c>
      <c r="E9" s="105">
        <v>5.16</v>
      </c>
      <c r="F9" s="105">
        <v>1</v>
      </c>
      <c r="G9" s="105">
        <v>1</v>
      </c>
      <c r="H9" s="105">
        <v>1</v>
      </c>
    </row>
    <row r="10" spans="1:10" x14ac:dyDescent="0.25">
      <c r="B10" s="146"/>
      <c r="C10" s="35" t="s">
        <v>176</v>
      </c>
      <c r="D10" s="105">
        <v>1</v>
      </c>
      <c r="E10" s="105">
        <v>1</v>
      </c>
      <c r="F10" s="105">
        <v>1</v>
      </c>
      <c r="G10" s="105">
        <v>1</v>
      </c>
      <c r="H10" s="105">
        <v>1</v>
      </c>
    </row>
    <row r="11" spans="1:10" x14ac:dyDescent="0.25">
      <c r="B11" s="146" t="s">
        <v>3</v>
      </c>
      <c r="C11" s="35" t="s">
        <v>178</v>
      </c>
      <c r="D11" s="105">
        <v>1</v>
      </c>
      <c r="E11" s="105">
        <v>1</v>
      </c>
      <c r="F11" s="105">
        <v>1.82</v>
      </c>
      <c r="G11" s="105">
        <v>1</v>
      </c>
      <c r="H11" s="105">
        <v>1</v>
      </c>
    </row>
    <row r="12" spans="1:10" x14ac:dyDescent="0.25">
      <c r="B12" s="146"/>
      <c r="C12" s="35" t="s">
        <v>177</v>
      </c>
      <c r="D12" s="105">
        <v>1</v>
      </c>
      <c r="E12" s="105">
        <v>1</v>
      </c>
      <c r="F12" s="105">
        <v>1.82</v>
      </c>
      <c r="G12" s="105">
        <v>1</v>
      </c>
      <c r="H12" s="105">
        <v>1</v>
      </c>
    </row>
    <row r="13" spans="1:10" x14ac:dyDescent="0.25">
      <c r="B13" s="146"/>
      <c r="C13" s="35" t="s">
        <v>176</v>
      </c>
      <c r="D13" s="105">
        <v>1</v>
      </c>
      <c r="E13" s="105">
        <v>1</v>
      </c>
      <c r="F13" s="105">
        <v>1</v>
      </c>
      <c r="G13" s="105">
        <v>1</v>
      </c>
      <c r="H13" s="105">
        <v>1</v>
      </c>
    </row>
    <row r="14" spans="1:10" x14ac:dyDescent="0.25">
      <c r="B14" s="146" t="s">
        <v>4</v>
      </c>
      <c r="C14" s="35" t="s">
        <v>178</v>
      </c>
      <c r="D14" s="105">
        <v>1</v>
      </c>
      <c r="E14" s="105">
        <v>1</v>
      </c>
      <c r="F14" s="105">
        <v>1</v>
      </c>
      <c r="G14" s="105">
        <v>1.82</v>
      </c>
      <c r="H14" s="105">
        <v>1</v>
      </c>
    </row>
    <row r="15" spans="1:10" x14ac:dyDescent="0.25">
      <c r="B15" s="146"/>
      <c r="C15" s="35" t="s">
        <v>177</v>
      </c>
      <c r="D15" s="105">
        <v>1</v>
      </c>
      <c r="E15" s="105">
        <v>1</v>
      </c>
      <c r="F15" s="105">
        <v>1</v>
      </c>
      <c r="G15" s="105">
        <v>1.82</v>
      </c>
      <c r="H15" s="105">
        <v>1</v>
      </c>
    </row>
    <row r="16" spans="1:10" x14ac:dyDescent="0.25">
      <c r="B16" s="146"/>
      <c r="C16" s="35" t="s">
        <v>176</v>
      </c>
      <c r="D16" s="105">
        <v>1</v>
      </c>
      <c r="E16" s="105">
        <v>1</v>
      </c>
      <c r="F16" s="105">
        <v>1</v>
      </c>
      <c r="G16" s="105">
        <v>1</v>
      </c>
      <c r="H16" s="105">
        <v>1</v>
      </c>
    </row>
    <row r="17" spans="1:8" x14ac:dyDescent="0.25">
      <c r="B17" s="107" t="s">
        <v>172</v>
      </c>
      <c r="C17" s="35" t="s">
        <v>176</v>
      </c>
      <c r="D17" s="105">
        <v>1.05</v>
      </c>
      <c r="E17" s="105">
        <v>1.05</v>
      </c>
      <c r="F17" s="105">
        <v>1.05</v>
      </c>
      <c r="G17" s="105">
        <v>1.05</v>
      </c>
      <c r="H17" s="105">
        <v>1</v>
      </c>
    </row>
    <row r="18" spans="1:8" x14ac:dyDescent="0.25">
      <c r="D18" s="108"/>
      <c r="E18" s="108"/>
      <c r="F18" s="108"/>
      <c r="G18" s="108"/>
      <c r="H18" s="108"/>
    </row>
    <row r="19" spans="1:8" x14ac:dyDescent="0.25">
      <c r="A19" s="40" t="s">
        <v>220</v>
      </c>
      <c r="B19" s="146" t="s">
        <v>32</v>
      </c>
      <c r="C19" s="35" t="s">
        <v>178</v>
      </c>
      <c r="D19" s="105">
        <v>1</v>
      </c>
      <c r="E19" s="105">
        <v>1</v>
      </c>
      <c r="F19" s="105">
        <v>0.98</v>
      </c>
      <c r="G19" s="105">
        <v>0.98</v>
      </c>
      <c r="H19" s="105">
        <v>1</v>
      </c>
    </row>
    <row r="20" spans="1:8" x14ac:dyDescent="0.25">
      <c r="B20" s="146"/>
      <c r="C20" s="35" t="s">
        <v>177</v>
      </c>
      <c r="D20" s="105">
        <v>1</v>
      </c>
      <c r="E20" s="105">
        <v>1</v>
      </c>
      <c r="F20" s="105">
        <v>0.98</v>
      </c>
      <c r="G20" s="105">
        <v>0.98</v>
      </c>
      <c r="H20" s="105">
        <v>1</v>
      </c>
    </row>
    <row r="21" spans="1:8" x14ac:dyDescent="0.25">
      <c r="B21" s="146"/>
      <c r="C21" s="35" t="s">
        <v>176</v>
      </c>
      <c r="D21" s="105">
        <v>1</v>
      </c>
      <c r="E21" s="105">
        <v>1</v>
      </c>
      <c r="F21" s="105">
        <v>0.99</v>
      </c>
      <c r="G21" s="105">
        <v>0.99</v>
      </c>
      <c r="H21" s="105">
        <v>1</v>
      </c>
    </row>
    <row r="22" spans="1:8" x14ac:dyDescent="0.25">
      <c r="B22" s="146" t="s">
        <v>1</v>
      </c>
      <c r="C22" s="35" t="s">
        <v>178</v>
      </c>
      <c r="D22" s="105">
        <v>1</v>
      </c>
      <c r="E22" s="105">
        <v>1</v>
      </c>
      <c r="F22" s="105">
        <v>1</v>
      </c>
      <c r="G22" s="105">
        <v>1</v>
      </c>
      <c r="H22" s="105">
        <v>1</v>
      </c>
    </row>
    <row r="23" spans="1:8" x14ac:dyDescent="0.25">
      <c r="B23" s="146"/>
      <c r="C23" s="35" t="s">
        <v>177</v>
      </c>
      <c r="D23" s="105">
        <v>1</v>
      </c>
      <c r="E23" s="105">
        <v>1</v>
      </c>
      <c r="F23" s="105">
        <v>1</v>
      </c>
      <c r="G23" s="105">
        <v>1</v>
      </c>
      <c r="H23" s="105">
        <v>1</v>
      </c>
    </row>
    <row r="24" spans="1:8" x14ac:dyDescent="0.25">
      <c r="B24" s="146"/>
      <c r="C24" s="35" t="s">
        <v>176</v>
      </c>
      <c r="D24" s="105">
        <v>1</v>
      </c>
      <c r="E24" s="105">
        <v>1</v>
      </c>
      <c r="F24" s="105">
        <v>0.99</v>
      </c>
      <c r="G24" s="105">
        <v>0.99</v>
      </c>
      <c r="H24" s="105">
        <v>1</v>
      </c>
    </row>
    <row r="25" spans="1:8" x14ac:dyDescent="0.25">
      <c r="B25" s="146" t="s">
        <v>2</v>
      </c>
      <c r="C25" s="35" t="s">
        <v>178</v>
      </c>
      <c r="D25" s="105">
        <v>1</v>
      </c>
      <c r="E25" s="105">
        <v>1</v>
      </c>
      <c r="F25" s="105">
        <v>1</v>
      </c>
      <c r="G25" s="105">
        <v>1</v>
      </c>
      <c r="H25" s="105">
        <v>1</v>
      </c>
    </row>
    <row r="26" spans="1:8" x14ac:dyDescent="0.25">
      <c r="B26" s="146"/>
      <c r="C26" s="35" t="s">
        <v>177</v>
      </c>
      <c r="D26" s="105">
        <v>1</v>
      </c>
      <c r="E26" s="105">
        <v>1</v>
      </c>
      <c r="F26" s="105">
        <v>1</v>
      </c>
      <c r="G26" s="105">
        <v>1</v>
      </c>
      <c r="H26" s="105">
        <v>1</v>
      </c>
    </row>
    <row r="27" spans="1:8" x14ac:dyDescent="0.25">
      <c r="B27" s="146"/>
      <c r="C27" s="35" t="s">
        <v>176</v>
      </c>
      <c r="D27" s="105">
        <v>1</v>
      </c>
      <c r="E27" s="105">
        <v>1</v>
      </c>
      <c r="F27" s="105">
        <v>0.99</v>
      </c>
      <c r="G27" s="105">
        <v>0.99</v>
      </c>
      <c r="H27" s="105">
        <v>1</v>
      </c>
    </row>
    <row r="28" spans="1:8" x14ac:dyDescent="0.25">
      <c r="B28" s="146" t="s">
        <v>3</v>
      </c>
      <c r="C28" s="35" t="s">
        <v>178</v>
      </c>
      <c r="D28" s="105">
        <v>1</v>
      </c>
      <c r="E28" s="105">
        <v>1</v>
      </c>
      <c r="F28" s="105">
        <v>0.78</v>
      </c>
      <c r="G28" s="105">
        <v>1</v>
      </c>
      <c r="H28" s="105">
        <v>1</v>
      </c>
    </row>
    <row r="29" spans="1:8" x14ac:dyDescent="0.25">
      <c r="B29" s="146"/>
      <c r="C29" s="35" t="s">
        <v>177</v>
      </c>
      <c r="D29" s="105">
        <v>1</v>
      </c>
      <c r="E29" s="105">
        <v>1</v>
      </c>
      <c r="F29" s="105">
        <v>0.78</v>
      </c>
      <c r="G29" s="105">
        <v>1</v>
      </c>
      <c r="H29" s="105">
        <v>1</v>
      </c>
    </row>
    <row r="30" spans="1:8" x14ac:dyDescent="0.25">
      <c r="B30" s="146"/>
      <c r="C30" s="35" t="s">
        <v>176</v>
      </c>
      <c r="D30" s="105">
        <v>1</v>
      </c>
      <c r="E30" s="105">
        <v>1</v>
      </c>
      <c r="F30" s="105">
        <v>0.99</v>
      </c>
      <c r="G30" s="105">
        <v>0.99</v>
      </c>
      <c r="H30" s="105">
        <v>1</v>
      </c>
    </row>
    <row r="31" spans="1:8" x14ac:dyDescent="0.25">
      <c r="B31" s="146" t="s">
        <v>4</v>
      </c>
      <c r="C31" s="35" t="s">
        <v>178</v>
      </c>
      <c r="D31" s="105">
        <v>1</v>
      </c>
      <c r="E31" s="105">
        <v>1</v>
      </c>
      <c r="F31" s="105">
        <v>1</v>
      </c>
      <c r="G31" s="105">
        <v>0.89</v>
      </c>
      <c r="H31" s="105">
        <v>1</v>
      </c>
    </row>
    <row r="32" spans="1:8" x14ac:dyDescent="0.25">
      <c r="B32" s="146"/>
      <c r="C32" s="35" t="s">
        <v>177</v>
      </c>
      <c r="D32" s="105">
        <v>1</v>
      </c>
      <c r="E32" s="105">
        <v>1</v>
      </c>
      <c r="F32" s="105">
        <v>1</v>
      </c>
      <c r="G32" s="105">
        <v>0.89</v>
      </c>
      <c r="H32" s="105">
        <v>1</v>
      </c>
    </row>
    <row r="33" spans="1:8" x14ac:dyDescent="0.25">
      <c r="B33" s="146"/>
      <c r="C33" s="35" t="s">
        <v>176</v>
      </c>
      <c r="D33" s="105">
        <v>1</v>
      </c>
      <c r="E33" s="105">
        <v>1</v>
      </c>
      <c r="F33" s="105">
        <v>1</v>
      </c>
      <c r="G33" s="105">
        <v>0.99</v>
      </c>
      <c r="H33" s="105">
        <v>1</v>
      </c>
    </row>
    <row r="34" spans="1:8" x14ac:dyDescent="0.25">
      <c r="B34" s="107" t="s">
        <v>172</v>
      </c>
      <c r="C34" s="35" t="s">
        <v>176</v>
      </c>
      <c r="D34" s="105">
        <v>1</v>
      </c>
      <c r="E34" s="105">
        <v>1</v>
      </c>
      <c r="F34" s="105">
        <v>0.95</v>
      </c>
      <c r="G34" s="105">
        <v>0.95</v>
      </c>
      <c r="H34" s="105">
        <v>1</v>
      </c>
    </row>
    <row r="35" spans="1:8" x14ac:dyDescent="0.25">
      <c r="D35" s="108"/>
      <c r="E35" s="108"/>
      <c r="F35" s="108"/>
      <c r="G35" s="108"/>
      <c r="H35" s="108"/>
    </row>
    <row r="36" spans="1:8" x14ac:dyDescent="0.25">
      <c r="A36" s="109" t="s">
        <v>221</v>
      </c>
      <c r="B36" s="146" t="s">
        <v>32</v>
      </c>
      <c r="C36" s="35" t="s">
        <v>178</v>
      </c>
      <c r="D36" s="105">
        <v>1</v>
      </c>
      <c r="E36" s="105">
        <v>1</v>
      </c>
      <c r="F36" s="105">
        <v>1</v>
      </c>
      <c r="G36" s="105">
        <v>1</v>
      </c>
      <c r="H36" s="105">
        <v>1</v>
      </c>
    </row>
    <row r="37" spans="1:8" x14ac:dyDescent="0.25">
      <c r="B37" s="146"/>
      <c r="C37" s="35" t="s">
        <v>177</v>
      </c>
      <c r="D37" s="105">
        <v>1</v>
      </c>
      <c r="E37" s="105">
        <v>1</v>
      </c>
      <c r="F37" s="105">
        <v>1</v>
      </c>
      <c r="G37" s="105">
        <v>1</v>
      </c>
      <c r="H37" s="105">
        <v>1</v>
      </c>
    </row>
    <row r="38" spans="1:8" x14ac:dyDescent="0.25">
      <c r="B38" s="146"/>
      <c r="C38" s="35" t="s">
        <v>176</v>
      </c>
      <c r="D38" s="105">
        <v>1</v>
      </c>
      <c r="E38" s="105">
        <v>1</v>
      </c>
      <c r="F38" s="105">
        <v>1</v>
      </c>
      <c r="G38" s="105">
        <v>1</v>
      </c>
      <c r="H38" s="105">
        <v>1</v>
      </c>
    </row>
    <row r="39" spans="1:8" x14ac:dyDescent="0.25">
      <c r="B39" s="146" t="s">
        <v>1</v>
      </c>
      <c r="C39" s="35" t="s">
        <v>178</v>
      </c>
      <c r="D39" s="105">
        <v>1</v>
      </c>
      <c r="E39" s="105">
        <v>1</v>
      </c>
      <c r="F39" s="105">
        <v>1</v>
      </c>
      <c r="G39" s="105">
        <v>1</v>
      </c>
      <c r="H39" s="105">
        <v>1</v>
      </c>
    </row>
    <row r="40" spans="1:8" x14ac:dyDescent="0.25">
      <c r="B40" s="146"/>
      <c r="C40" s="35" t="s">
        <v>177</v>
      </c>
      <c r="D40" s="105">
        <v>1</v>
      </c>
      <c r="E40" s="105">
        <v>1</v>
      </c>
      <c r="F40" s="105">
        <v>1</v>
      </c>
      <c r="G40" s="105">
        <v>1</v>
      </c>
      <c r="H40" s="105">
        <v>1</v>
      </c>
    </row>
    <row r="41" spans="1:8" x14ac:dyDescent="0.25">
      <c r="B41" s="146"/>
      <c r="C41" s="35" t="s">
        <v>176</v>
      </c>
      <c r="D41" s="105">
        <v>1</v>
      </c>
      <c r="E41" s="105">
        <v>1</v>
      </c>
      <c r="F41" s="105">
        <v>1</v>
      </c>
      <c r="G41" s="105">
        <v>1</v>
      </c>
      <c r="H41" s="105">
        <v>1</v>
      </c>
    </row>
    <row r="42" spans="1:8" x14ac:dyDescent="0.25">
      <c r="B42" s="146" t="s">
        <v>2</v>
      </c>
      <c r="C42" s="35" t="s">
        <v>178</v>
      </c>
      <c r="D42" s="105">
        <v>1</v>
      </c>
      <c r="E42" s="105">
        <v>1</v>
      </c>
      <c r="F42" s="105">
        <v>1</v>
      </c>
      <c r="G42" s="105">
        <v>1</v>
      </c>
      <c r="H42" s="105">
        <v>1</v>
      </c>
    </row>
    <row r="43" spans="1:8" x14ac:dyDescent="0.25">
      <c r="B43" s="146"/>
      <c r="C43" s="35" t="s">
        <v>177</v>
      </c>
      <c r="D43" s="105">
        <v>1</v>
      </c>
      <c r="E43" s="105">
        <v>1</v>
      </c>
      <c r="F43" s="105">
        <v>1</v>
      </c>
      <c r="G43" s="105">
        <v>1</v>
      </c>
      <c r="H43" s="105">
        <v>1</v>
      </c>
    </row>
    <row r="44" spans="1:8" x14ac:dyDescent="0.25">
      <c r="B44" s="146"/>
      <c r="C44" s="35" t="s">
        <v>176</v>
      </c>
      <c r="D44" s="105">
        <v>1</v>
      </c>
      <c r="E44" s="105">
        <v>1</v>
      </c>
      <c r="F44" s="105">
        <v>1</v>
      </c>
      <c r="G44" s="105">
        <v>1</v>
      </c>
      <c r="H44" s="105">
        <v>1</v>
      </c>
    </row>
    <row r="45" spans="1:8" x14ac:dyDescent="0.25">
      <c r="B45" s="146" t="s">
        <v>3</v>
      </c>
      <c r="C45" s="35" t="s">
        <v>178</v>
      </c>
      <c r="D45" s="105">
        <v>1</v>
      </c>
      <c r="E45" s="105">
        <v>1</v>
      </c>
      <c r="F45" s="105">
        <v>1.82</v>
      </c>
      <c r="G45" s="105">
        <v>1</v>
      </c>
      <c r="H45" s="105">
        <v>1</v>
      </c>
    </row>
    <row r="46" spans="1:8" x14ac:dyDescent="0.25">
      <c r="B46" s="146"/>
      <c r="C46" s="35" t="s">
        <v>177</v>
      </c>
      <c r="D46" s="105">
        <v>1</v>
      </c>
      <c r="E46" s="105">
        <v>1</v>
      </c>
      <c r="F46" s="105">
        <v>1.82</v>
      </c>
      <c r="G46" s="105">
        <v>1</v>
      </c>
      <c r="H46" s="105">
        <v>1</v>
      </c>
    </row>
    <row r="47" spans="1:8" x14ac:dyDescent="0.25">
      <c r="B47" s="146"/>
      <c r="C47" s="35" t="s">
        <v>176</v>
      </c>
      <c r="D47" s="105">
        <v>1</v>
      </c>
      <c r="E47" s="105">
        <v>1</v>
      </c>
      <c r="F47" s="105">
        <v>1</v>
      </c>
      <c r="G47" s="105">
        <v>1</v>
      </c>
      <c r="H47" s="105">
        <v>1</v>
      </c>
    </row>
    <row r="48" spans="1:8" x14ac:dyDescent="0.25">
      <c r="B48" s="146" t="s">
        <v>4</v>
      </c>
      <c r="C48" s="35" t="s">
        <v>178</v>
      </c>
      <c r="D48" s="105">
        <v>1</v>
      </c>
      <c r="E48" s="105">
        <v>1</v>
      </c>
      <c r="F48" s="105">
        <v>1</v>
      </c>
      <c r="G48" s="105">
        <v>1.82</v>
      </c>
      <c r="H48" s="105">
        <v>1</v>
      </c>
    </row>
    <row r="49" spans="2:8" x14ac:dyDescent="0.25">
      <c r="B49" s="146"/>
      <c r="C49" s="35" t="s">
        <v>177</v>
      </c>
      <c r="D49" s="105">
        <v>1</v>
      </c>
      <c r="E49" s="105">
        <v>1</v>
      </c>
      <c r="F49" s="105">
        <v>1</v>
      </c>
      <c r="G49" s="105">
        <v>1.82</v>
      </c>
      <c r="H49" s="105">
        <v>1</v>
      </c>
    </row>
    <row r="50" spans="2:8" x14ac:dyDescent="0.25">
      <c r="B50" s="146"/>
      <c r="C50" s="35" t="s">
        <v>176</v>
      </c>
      <c r="D50" s="105">
        <v>1</v>
      </c>
      <c r="E50" s="105">
        <v>1</v>
      </c>
      <c r="F50" s="105">
        <v>1</v>
      </c>
      <c r="G50" s="105">
        <v>1</v>
      </c>
      <c r="H50" s="105">
        <v>1</v>
      </c>
    </row>
    <row r="51" spans="2:8" x14ac:dyDescent="0.25">
      <c r="B51" s="110" t="s">
        <v>172</v>
      </c>
      <c r="C51" s="35" t="s">
        <v>176</v>
      </c>
      <c r="D51" s="105">
        <v>1.05</v>
      </c>
      <c r="E51" s="105">
        <v>1.05</v>
      </c>
      <c r="F51" s="105">
        <v>1.05</v>
      </c>
      <c r="G51" s="105">
        <v>1.05</v>
      </c>
      <c r="H51" s="105">
        <v>1</v>
      </c>
    </row>
  </sheetData>
  <sheetProtection algorithmName="SHA-512" hashValue="BiU9BXNF+INgNxSFtHuqKvDgOHy4i8LHe4WBopPE5oAPe1uu8rzbQfKL4uxCQ4dbx+6qcxc95feCcYk3II7eJw==" saltValue="oFkUqZTkt+d2Svo646TgPw==" spinCount="100000" sheet="1" scenarios="1" selectLockedCells="1"/>
  <mergeCells count="15">
    <mergeCell ref="B42:B44"/>
    <mergeCell ref="B45:B47"/>
    <mergeCell ref="B48:B50"/>
    <mergeCell ref="B22:B24"/>
    <mergeCell ref="B25:B27"/>
    <mergeCell ref="B28:B30"/>
    <mergeCell ref="B31:B33"/>
    <mergeCell ref="B36:B38"/>
    <mergeCell ref="B39:B41"/>
    <mergeCell ref="B19:B21"/>
    <mergeCell ref="B2:B4"/>
    <mergeCell ref="B5:B7"/>
    <mergeCell ref="B8:B10"/>
    <mergeCell ref="B11:B13"/>
    <mergeCell ref="B14:B16"/>
  </mergeCells>
  <pageMargins left="0.7" right="0.7" top="0.75" bottom="0.75" header="0.3" footer="0.3"/>
  <legacyDrawing r:id="rId1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sheetPr codeName="Sheet18">
    <tabColor theme="0" tint="-0.249977111117893"/>
  </sheetPr>
  <dimension ref="A1:G28"/>
  <sheetViews>
    <sheetView zoomScale="85" zoomScaleNormal="85" workbookViewId="0">
      <selection activeCell="J22" sqref="J22"/>
    </sheetView>
  </sheetViews>
  <sheetFormatPr defaultColWidth="16.109375" defaultRowHeight="15.75" customHeight="1" x14ac:dyDescent="0.25"/>
  <cols>
    <col min="1" max="1" width="23.88671875" style="35" customWidth="1"/>
    <col min="2" max="2" width="34.109375" style="35" customWidth="1"/>
    <col min="3" max="3" width="11.33203125" style="35" bestFit="1" customWidth="1"/>
    <col min="4" max="4" width="11.88671875" style="35" customWidth="1"/>
    <col min="5" max="6" width="15" style="35" customWidth="1"/>
    <col min="7" max="16384" width="16.109375" style="35"/>
  </cols>
  <sheetData>
    <row r="1" spans="1:7" s="112" customFormat="1" ht="18.75" customHeight="1" x14ac:dyDescent="0.25">
      <c r="A1" s="111" t="s">
        <v>222</v>
      </c>
    </row>
    <row r="2" spans="1:7" ht="15.75" customHeight="1" x14ac:dyDescent="0.25">
      <c r="B2" s="113"/>
      <c r="C2" s="114" t="s">
        <v>26</v>
      </c>
      <c r="D2" s="115" t="s">
        <v>12</v>
      </c>
      <c r="E2" s="115" t="s">
        <v>11</v>
      </c>
      <c r="F2" s="115" t="s">
        <v>9</v>
      </c>
    </row>
    <row r="3" spans="1:7" ht="15.75" customHeight="1" x14ac:dyDescent="0.25">
      <c r="A3" s="40" t="s">
        <v>223</v>
      </c>
      <c r="B3" s="116"/>
      <c r="C3" s="117"/>
      <c r="D3" s="118"/>
      <c r="E3" s="118"/>
      <c r="F3" s="118"/>
    </row>
    <row r="4" spans="1:7" ht="15.75" customHeight="1" x14ac:dyDescent="0.25">
      <c r="B4" s="119" t="s">
        <v>75</v>
      </c>
      <c r="C4" s="120">
        <v>1</v>
      </c>
      <c r="D4" s="121">
        <v>1</v>
      </c>
      <c r="E4" s="121">
        <v>1</v>
      </c>
      <c r="F4" s="121">
        <v>1</v>
      </c>
    </row>
    <row r="5" spans="1:7" ht="15.75" customHeight="1" x14ac:dyDescent="0.25">
      <c r="B5" s="119" t="s">
        <v>76</v>
      </c>
      <c r="C5" s="120">
        <v>1</v>
      </c>
      <c r="D5" s="121">
        <v>1.41</v>
      </c>
      <c r="E5" s="121">
        <v>1.49</v>
      </c>
      <c r="F5" s="121">
        <v>3.03</v>
      </c>
    </row>
    <row r="6" spans="1:7" ht="15.75" customHeight="1" x14ac:dyDescent="0.25">
      <c r="B6" s="119" t="s">
        <v>77</v>
      </c>
      <c r="C6" s="120">
        <v>1</v>
      </c>
      <c r="D6" s="121">
        <v>1.18</v>
      </c>
      <c r="E6" s="121">
        <v>1.1000000000000001</v>
      </c>
      <c r="F6" s="121">
        <v>1.77</v>
      </c>
    </row>
    <row r="7" spans="1:7" ht="15.75" customHeight="1" x14ac:dyDescent="0.25">
      <c r="B7" s="119" t="s">
        <v>78</v>
      </c>
      <c r="C7" s="120">
        <v>1</v>
      </c>
      <c r="D7" s="121">
        <v>1</v>
      </c>
      <c r="E7" s="121">
        <v>1</v>
      </c>
      <c r="F7" s="121">
        <v>1</v>
      </c>
    </row>
    <row r="8" spans="1:7" ht="15.75" customHeight="1" x14ac:dyDescent="0.25">
      <c r="C8" s="122"/>
      <c r="D8" s="106"/>
      <c r="E8" s="106"/>
      <c r="F8" s="106"/>
    </row>
    <row r="9" spans="1:7" ht="15.75" customHeight="1" x14ac:dyDescent="0.25">
      <c r="A9" s="40" t="s">
        <v>224</v>
      </c>
      <c r="C9" s="120">
        <v>1</v>
      </c>
      <c r="D9" s="121">
        <v>1.53</v>
      </c>
      <c r="E9" s="121">
        <v>1.32</v>
      </c>
      <c r="F9" s="121">
        <v>1.53</v>
      </c>
      <c r="G9" s="123"/>
    </row>
    <row r="10" spans="1:7" ht="15.75" customHeight="1" x14ac:dyDescent="0.25">
      <c r="C10" s="122"/>
      <c r="D10" s="106"/>
      <c r="E10" s="106"/>
      <c r="F10" s="106"/>
      <c r="G10" s="123"/>
    </row>
    <row r="11" spans="1:7" s="112" customFormat="1" ht="15" customHeight="1" x14ac:dyDescent="0.25">
      <c r="A11" s="111" t="s">
        <v>225</v>
      </c>
      <c r="C11" s="124"/>
      <c r="D11" s="125"/>
      <c r="E11" s="125"/>
      <c r="F11" s="125"/>
      <c r="G11" s="126"/>
    </row>
    <row r="12" spans="1:7" ht="15.75" customHeight="1" x14ac:dyDescent="0.25">
      <c r="A12" s="40" t="s">
        <v>226</v>
      </c>
      <c r="C12" s="122"/>
      <c r="D12" s="106"/>
      <c r="E12" s="106"/>
      <c r="F12" s="106"/>
      <c r="G12" s="123"/>
    </row>
    <row r="13" spans="1:7" ht="15.75" customHeight="1" x14ac:dyDescent="0.25">
      <c r="B13" s="127" t="s">
        <v>227</v>
      </c>
      <c r="C13" s="120">
        <v>1</v>
      </c>
      <c r="D13" s="121">
        <v>5</v>
      </c>
      <c r="E13" s="121">
        <v>6.4</v>
      </c>
      <c r="F13" s="121">
        <v>46.5</v>
      </c>
      <c r="G13" s="123"/>
    </row>
    <row r="14" spans="1:7" ht="15.75" customHeight="1" x14ac:dyDescent="0.25">
      <c r="B14" s="127" t="s">
        <v>228</v>
      </c>
      <c r="C14" s="120">
        <v>1</v>
      </c>
      <c r="D14" s="121">
        <v>2.52</v>
      </c>
      <c r="E14" s="121">
        <v>1.96</v>
      </c>
      <c r="F14" s="121">
        <v>4.1900000000000004</v>
      </c>
      <c r="G14" s="123"/>
    </row>
    <row r="15" spans="1:7" ht="15.75" customHeight="1" x14ac:dyDescent="0.25">
      <c r="B15" s="127" t="s">
        <v>229</v>
      </c>
      <c r="C15" s="120">
        <v>1</v>
      </c>
      <c r="D15" s="121">
        <v>2.52</v>
      </c>
      <c r="E15" s="121">
        <v>1.96</v>
      </c>
      <c r="F15" s="121">
        <v>4.1900000000000004</v>
      </c>
      <c r="G15" s="123"/>
    </row>
    <row r="16" spans="1:7" ht="15.75" customHeight="1" x14ac:dyDescent="0.25">
      <c r="A16" s="40"/>
      <c r="B16" s="127"/>
      <c r="C16" s="128"/>
      <c r="D16" s="106"/>
      <c r="E16" s="106"/>
      <c r="F16" s="106"/>
      <c r="G16" s="123"/>
    </row>
    <row r="17" spans="1:7" ht="15.75" customHeight="1" x14ac:dyDescent="0.25">
      <c r="A17" s="40" t="s">
        <v>230</v>
      </c>
      <c r="B17" s="116"/>
      <c r="C17" s="129"/>
      <c r="D17" s="130"/>
      <c r="E17" s="130"/>
      <c r="F17" s="130"/>
      <c r="G17" s="123"/>
    </row>
    <row r="18" spans="1:7" ht="15.75" customHeight="1" x14ac:dyDescent="0.25">
      <c r="B18" s="131" t="s">
        <v>73</v>
      </c>
      <c r="C18" s="120">
        <v>1</v>
      </c>
      <c r="D18" s="121">
        <v>1</v>
      </c>
      <c r="E18" s="121">
        <v>1</v>
      </c>
      <c r="F18" s="121">
        <v>1</v>
      </c>
      <c r="G18" s="123"/>
    </row>
    <row r="19" spans="1:7" ht="15.75" customHeight="1" x14ac:dyDescent="0.25">
      <c r="B19" s="131" t="s">
        <v>7</v>
      </c>
      <c r="C19" s="120">
        <v>1</v>
      </c>
      <c r="D19" s="121">
        <v>2.0699999999999998</v>
      </c>
      <c r="E19" s="121">
        <v>8.02</v>
      </c>
      <c r="F19" s="121">
        <v>11.54</v>
      </c>
      <c r="G19" s="123"/>
    </row>
    <row r="20" spans="1:7" ht="15.75" customHeight="1" x14ac:dyDescent="0.25">
      <c r="B20" s="131" t="s">
        <v>8</v>
      </c>
      <c r="C20" s="120">
        <v>1</v>
      </c>
      <c r="D20" s="121">
        <v>2.0699999999999998</v>
      </c>
      <c r="E20" s="121">
        <v>8.02</v>
      </c>
      <c r="F20" s="121">
        <v>11.54</v>
      </c>
      <c r="G20" s="123"/>
    </row>
    <row r="21" spans="1:7" ht="15.75" customHeight="1" x14ac:dyDescent="0.25">
      <c r="B21" s="131" t="s">
        <v>10</v>
      </c>
      <c r="C21" s="120">
        <v>1</v>
      </c>
      <c r="D21" s="121">
        <v>2.0699999999999998</v>
      </c>
      <c r="E21" s="121">
        <v>8.02</v>
      </c>
      <c r="F21" s="121">
        <v>11.54</v>
      </c>
      <c r="G21" s="123"/>
    </row>
    <row r="22" spans="1:7" ht="15.75" customHeight="1" x14ac:dyDescent="0.25">
      <c r="B22" s="131" t="s">
        <v>13</v>
      </c>
      <c r="C22" s="120">
        <v>1</v>
      </c>
      <c r="D22" s="121">
        <v>1</v>
      </c>
      <c r="E22" s="121">
        <v>999.99</v>
      </c>
      <c r="F22" s="121">
        <v>999.99</v>
      </c>
    </row>
    <row r="23" spans="1:7" ht="15.75" customHeight="1" x14ac:dyDescent="0.25">
      <c r="B23" s="131" t="s">
        <v>14</v>
      </c>
      <c r="C23" s="120">
        <v>1</v>
      </c>
      <c r="D23" s="121">
        <v>1</v>
      </c>
      <c r="E23" s="121">
        <v>1</v>
      </c>
      <c r="F23" s="121">
        <v>1</v>
      </c>
    </row>
    <row r="24" spans="1:7" ht="15.75" customHeight="1" x14ac:dyDescent="0.25">
      <c r="B24" s="131" t="s">
        <v>27</v>
      </c>
      <c r="C24" s="120">
        <v>1</v>
      </c>
      <c r="D24" s="121">
        <v>1</v>
      </c>
      <c r="E24" s="121">
        <v>1</v>
      </c>
      <c r="F24" s="121">
        <v>1</v>
      </c>
    </row>
    <row r="25" spans="1:7" ht="15.75" customHeight="1" x14ac:dyDescent="0.25">
      <c r="B25" s="131" t="s">
        <v>15</v>
      </c>
      <c r="C25" s="120">
        <v>1</v>
      </c>
      <c r="D25" s="121">
        <v>1</v>
      </c>
      <c r="E25" s="121">
        <v>1</v>
      </c>
      <c r="F25" s="121">
        <v>1</v>
      </c>
    </row>
    <row r="26" spans="1:7" ht="15.75" customHeight="1" x14ac:dyDescent="0.25">
      <c r="B26" s="127"/>
    </row>
    <row r="28" spans="1:7" ht="15.75" customHeight="1" x14ac:dyDescent="0.25">
      <c r="B28" s="40"/>
    </row>
  </sheetData>
  <sheetProtection algorithmName="SHA-512" hashValue="+3OQc4fztOjh8xHe8XB3GQWolO7o2Ob4k3pr1VKvN8r88Zi+LRQ0z8SXBhJ+eT/3RMkKKRVHEy36BYjv/8wEmA==" saltValue="1dXlvYFjpkBfAfSPmWRJT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sheetPr codeName="Sheet19">
    <tabColor theme="0" tint="-0.249977111117893"/>
  </sheetPr>
  <dimension ref="A1:P111"/>
  <sheetViews>
    <sheetView topLeftCell="A54" zoomScaleNormal="100" workbookViewId="0">
      <selection activeCell="J22" sqref="J22"/>
    </sheetView>
  </sheetViews>
  <sheetFormatPr defaultColWidth="12.77734375" defaultRowHeight="13.2" x14ac:dyDescent="0.25"/>
  <cols>
    <col min="1" max="1" width="27.21875" style="35" customWidth="1"/>
    <col min="2" max="2" width="26.88671875" style="35" customWidth="1"/>
    <col min="3" max="3" width="18.33203125" style="35" customWidth="1"/>
    <col min="4" max="8" width="14.77734375" style="35" customWidth="1"/>
    <col min="9" max="12" width="15.33203125" style="35" bestFit="1" customWidth="1"/>
    <col min="13" max="16" width="16.88671875" style="35" bestFit="1" customWidth="1"/>
    <col min="17" max="16384" width="12.77734375" style="35"/>
  </cols>
  <sheetData>
    <row r="1" spans="1:16" s="112" customFormat="1" x14ac:dyDescent="0.25">
      <c r="A1" s="111" t="s">
        <v>231</v>
      </c>
    </row>
    <row r="2" spans="1:16" x14ac:dyDescent="0.25">
      <c r="A2" s="132" t="s">
        <v>211</v>
      </c>
      <c r="B2" s="133" t="s">
        <v>232</v>
      </c>
      <c r="C2" s="133" t="s">
        <v>233</v>
      </c>
      <c r="D2" s="115" t="s">
        <v>1</v>
      </c>
      <c r="E2" s="115" t="s">
        <v>2</v>
      </c>
      <c r="F2" s="115" t="s">
        <v>3</v>
      </c>
      <c r="G2" s="115" t="s">
        <v>4</v>
      </c>
      <c r="H2" s="115" t="s">
        <v>5</v>
      </c>
      <c r="I2" s="134"/>
      <c r="J2" s="134"/>
      <c r="K2" s="134"/>
      <c r="L2" s="134"/>
      <c r="M2" s="134"/>
      <c r="N2" s="134"/>
      <c r="O2" s="134"/>
      <c r="P2" s="134"/>
    </row>
    <row r="3" spans="1:16" x14ac:dyDescent="0.25">
      <c r="A3" s="40"/>
      <c r="B3" s="35" t="s">
        <v>71</v>
      </c>
      <c r="C3" s="43" t="s">
        <v>234</v>
      </c>
      <c r="D3" s="120">
        <v>1</v>
      </c>
      <c r="E3" s="120">
        <v>1</v>
      </c>
      <c r="F3" s="120">
        <v>1</v>
      </c>
      <c r="G3" s="120">
        <v>1</v>
      </c>
      <c r="H3" s="120">
        <v>1</v>
      </c>
      <c r="I3" s="132"/>
      <c r="J3" s="132"/>
      <c r="K3" s="132"/>
      <c r="L3" s="132"/>
      <c r="M3" s="132"/>
      <c r="N3" s="132"/>
      <c r="O3" s="132"/>
      <c r="P3" s="132"/>
    </row>
    <row r="4" spans="1:16" x14ac:dyDescent="0.25">
      <c r="C4" s="43" t="s">
        <v>235</v>
      </c>
      <c r="D4" s="121">
        <v>1</v>
      </c>
      <c r="E4" s="121">
        <v>1.67</v>
      </c>
      <c r="F4" s="121">
        <v>1.67</v>
      </c>
      <c r="G4" s="121">
        <v>1.67</v>
      </c>
      <c r="H4" s="121">
        <v>1.67</v>
      </c>
      <c r="I4" s="132"/>
      <c r="J4" s="132"/>
      <c r="K4" s="132"/>
      <c r="L4" s="132"/>
      <c r="M4" s="132"/>
      <c r="N4" s="132"/>
      <c r="O4" s="132"/>
      <c r="P4" s="132"/>
    </row>
    <row r="5" spans="1:16" x14ac:dyDescent="0.25">
      <c r="C5" s="43" t="s">
        <v>236</v>
      </c>
      <c r="D5" s="121">
        <v>1</v>
      </c>
      <c r="E5" s="121">
        <v>2.38</v>
      </c>
      <c r="F5" s="121">
        <v>2.38</v>
      </c>
      <c r="G5" s="121">
        <v>2.38</v>
      </c>
      <c r="H5" s="121">
        <v>2.38</v>
      </c>
      <c r="I5" s="132"/>
      <c r="J5" s="132"/>
      <c r="K5" s="132"/>
      <c r="L5" s="132"/>
      <c r="M5" s="132"/>
      <c r="N5" s="132"/>
      <c r="O5" s="132"/>
      <c r="P5" s="132"/>
    </row>
    <row r="6" spans="1:16" x14ac:dyDescent="0.25">
      <c r="C6" s="43" t="s">
        <v>237</v>
      </c>
      <c r="D6" s="121">
        <v>1</v>
      </c>
      <c r="E6" s="121">
        <v>6.33</v>
      </c>
      <c r="F6" s="121">
        <v>6.33</v>
      </c>
      <c r="G6" s="121">
        <v>6.33</v>
      </c>
      <c r="H6" s="121">
        <v>6.33</v>
      </c>
      <c r="I6" s="132"/>
      <c r="J6" s="132"/>
      <c r="K6" s="132"/>
      <c r="L6" s="132"/>
      <c r="M6" s="132"/>
      <c r="N6" s="132"/>
      <c r="O6" s="132"/>
      <c r="P6" s="132"/>
    </row>
    <row r="7" spans="1:16" x14ac:dyDescent="0.25">
      <c r="B7" s="35" t="s">
        <v>16</v>
      </c>
      <c r="C7" s="43" t="s">
        <v>234</v>
      </c>
      <c r="D7" s="120">
        <v>1</v>
      </c>
      <c r="E7" s="120">
        <v>1</v>
      </c>
      <c r="F7" s="120">
        <v>1</v>
      </c>
      <c r="G7" s="120">
        <v>1</v>
      </c>
      <c r="H7" s="120">
        <v>1</v>
      </c>
      <c r="I7" s="132"/>
      <c r="J7" s="132"/>
      <c r="K7" s="132"/>
      <c r="L7" s="132"/>
      <c r="M7" s="132"/>
      <c r="N7" s="132"/>
      <c r="O7" s="132"/>
      <c r="P7" s="132"/>
    </row>
    <row r="8" spans="1:16" x14ac:dyDescent="0.25">
      <c r="C8" s="43" t="s">
        <v>235</v>
      </c>
      <c r="D8" s="121">
        <v>1</v>
      </c>
      <c r="E8" s="121">
        <v>1.55</v>
      </c>
      <c r="F8" s="121">
        <v>1.55</v>
      </c>
      <c r="G8" s="121">
        <v>1.55</v>
      </c>
      <c r="H8" s="121">
        <v>1.55</v>
      </c>
      <c r="I8" s="132"/>
      <c r="J8" s="132"/>
      <c r="K8" s="132"/>
      <c r="L8" s="132"/>
      <c r="M8" s="132"/>
      <c r="N8" s="132"/>
      <c r="O8" s="132"/>
      <c r="P8" s="132"/>
    </row>
    <row r="9" spans="1:16" x14ac:dyDescent="0.25">
      <c r="C9" s="43" t="s">
        <v>236</v>
      </c>
      <c r="D9" s="121">
        <v>1</v>
      </c>
      <c r="E9" s="121">
        <v>2.1800000000000002</v>
      </c>
      <c r="F9" s="121">
        <v>2.1800000000000002</v>
      </c>
      <c r="G9" s="121">
        <v>2.1800000000000002</v>
      </c>
      <c r="H9" s="121">
        <v>2.1800000000000002</v>
      </c>
      <c r="I9" s="132"/>
      <c r="J9" s="132"/>
      <c r="K9" s="132"/>
      <c r="L9" s="132"/>
      <c r="M9" s="132"/>
      <c r="N9" s="132"/>
      <c r="O9" s="132"/>
      <c r="P9" s="132"/>
    </row>
    <row r="10" spans="1:16" x14ac:dyDescent="0.25">
      <c r="C10" s="43" t="s">
        <v>237</v>
      </c>
      <c r="D10" s="121">
        <v>1</v>
      </c>
      <c r="E10" s="121">
        <v>6.39</v>
      </c>
      <c r="F10" s="121">
        <v>6.39</v>
      </c>
      <c r="G10" s="121">
        <v>6.39</v>
      </c>
      <c r="H10" s="121">
        <v>6.39</v>
      </c>
      <c r="I10" s="132"/>
      <c r="J10" s="132"/>
      <c r="K10" s="132"/>
      <c r="L10" s="132"/>
      <c r="M10" s="132"/>
      <c r="N10" s="132"/>
      <c r="O10" s="132"/>
      <c r="P10" s="132"/>
    </row>
    <row r="11" spans="1:16" x14ac:dyDescent="0.25">
      <c r="B11" s="35" t="s">
        <v>18</v>
      </c>
      <c r="C11" s="43" t="s">
        <v>234</v>
      </c>
      <c r="D11" s="120">
        <v>1</v>
      </c>
      <c r="E11" s="120">
        <v>1</v>
      </c>
      <c r="F11" s="120">
        <v>1</v>
      </c>
      <c r="G11" s="120">
        <v>1</v>
      </c>
      <c r="H11" s="120">
        <v>1</v>
      </c>
      <c r="I11" s="132"/>
      <c r="J11" s="132"/>
      <c r="K11" s="132"/>
      <c r="L11" s="132"/>
      <c r="M11" s="132"/>
      <c r="N11" s="132"/>
      <c r="O11" s="132"/>
      <c r="P11" s="132"/>
    </row>
    <row r="12" spans="1:16" x14ac:dyDescent="0.25">
      <c r="C12" s="43" t="s">
        <v>235</v>
      </c>
      <c r="D12" s="121">
        <v>1</v>
      </c>
      <c r="E12" s="121">
        <v>1</v>
      </c>
      <c r="F12" s="121">
        <v>1</v>
      </c>
      <c r="G12" s="121">
        <v>1</v>
      </c>
      <c r="H12" s="121">
        <v>1</v>
      </c>
      <c r="I12" s="132"/>
      <c r="J12" s="132"/>
      <c r="K12" s="132"/>
      <c r="L12" s="132"/>
      <c r="M12" s="132"/>
      <c r="N12" s="132"/>
      <c r="O12" s="132"/>
      <c r="P12" s="132"/>
    </row>
    <row r="13" spans="1:16" x14ac:dyDescent="0.25">
      <c r="C13" s="43" t="s">
        <v>236</v>
      </c>
      <c r="D13" s="121">
        <v>1</v>
      </c>
      <c r="E13" s="121">
        <v>2.79</v>
      </c>
      <c r="F13" s="121">
        <v>2.79</v>
      </c>
      <c r="G13" s="121">
        <v>2.79</v>
      </c>
      <c r="H13" s="121">
        <v>2.79</v>
      </c>
      <c r="I13" s="132"/>
      <c r="J13" s="132"/>
      <c r="K13" s="132"/>
      <c r="L13" s="132"/>
      <c r="M13" s="132"/>
      <c r="N13" s="132"/>
      <c r="O13" s="132"/>
      <c r="P13" s="132"/>
    </row>
    <row r="14" spans="1:16" x14ac:dyDescent="0.25">
      <c r="C14" s="43" t="s">
        <v>237</v>
      </c>
      <c r="D14" s="121">
        <v>1</v>
      </c>
      <c r="E14" s="121">
        <v>6.01</v>
      </c>
      <c r="F14" s="121">
        <v>6.01</v>
      </c>
      <c r="G14" s="121">
        <v>6.01</v>
      </c>
      <c r="H14" s="121">
        <v>6.01</v>
      </c>
      <c r="I14" s="132"/>
      <c r="J14" s="132"/>
      <c r="K14" s="132"/>
      <c r="L14" s="132"/>
      <c r="M14" s="132"/>
      <c r="N14" s="132"/>
      <c r="O14" s="132"/>
      <c r="P14" s="132"/>
    </row>
    <row r="15" spans="1:16" x14ac:dyDescent="0.25">
      <c r="B15" s="35" t="s">
        <v>19</v>
      </c>
      <c r="C15" s="43" t="s">
        <v>234</v>
      </c>
      <c r="D15" s="120">
        <v>1</v>
      </c>
      <c r="E15" s="120">
        <v>1</v>
      </c>
      <c r="F15" s="120">
        <v>1</v>
      </c>
      <c r="G15" s="120">
        <v>1</v>
      </c>
      <c r="H15" s="120">
        <v>1</v>
      </c>
      <c r="I15" s="132"/>
      <c r="J15" s="132"/>
      <c r="K15" s="132"/>
      <c r="L15" s="132"/>
      <c r="M15" s="132"/>
      <c r="N15" s="132"/>
      <c r="O15" s="132"/>
      <c r="P15" s="132"/>
    </row>
    <row r="16" spans="1:16" x14ac:dyDescent="0.25">
      <c r="C16" s="43" t="s">
        <v>235</v>
      </c>
      <c r="D16" s="121">
        <v>1</v>
      </c>
      <c r="E16" s="121">
        <v>1</v>
      </c>
      <c r="F16" s="121">
        <v>1</v>
      </c>
      <c r="G16" s="121">
        <v>1</v>
      </c>
      <c r="H16" s="121">
        <v>1</v>
      </c>
      <c r="I16" s="132"/>
      <c r="J16" s="132"/>
      <c r="K16" s="132"/>
      <c r="L16" s="132"/>
      <c r="M16" s="132"/>
      <c r="N16" s="132"/>
      <c r="O16" s="132"/>
      <c r="P16" s="132"/>
    </row>
    <row r="17" spans="1:16" x14ac:dyDescent="0.25">
      <c r="C17" s="43" t="s">
        <v>236</v>
      </c>
      <c r="D17" s="121">
        <v>1</v>
      </c>
      <c r="E17" s="121">
        <v>1</v>
      </c>
      <c r="F17" s="121">
        <v>1</v>
      </c>
      <c r="G17" s="121">
        <v>1</v>
      </c>
      <c r="H17" s="121">
        <v>1</v>
      </c>
      <c r="I17" s="132"/>
      <c r="J17" s="132"/>
      <c r="K17" s="132"/>
      <c r="L17" s="132"/>
      <c r="M17" s="132"/>
      <c r="N17" s="132"/>
      <c r="O17" s="132"/>
      <c r="P17" s="132"/>
    </row>
    <row r="18" spans="1:16" ht="13.95" customHeight="1" x14ac:dyDescent="0.25">
      <c r="C18" s="43" t="s">
        <v>237</v>
      </c>
      <c r="D18" s="121">
        <v>1</v>
      </c>
      <c r="E18" s="121">
        <v>1</v>
      </c>
      <c r="F18" s="121">
        <v>1</v>
      </c>
      <c r="G18" s="121">
        <v>1</v>
      </c>
      <c r="H18" s="121">
        <v>1</v>
      </c>
      <c r="I18" s="132"/>
      <c r="J18" s="132"/>
      <c r="K18" s="132"/>
      <c r="L18" s="132"/>
      <c r="M18" s="132"/>
      <c r="N18" s="132"/>
      <c r="O18" s="132"/>
      <c r="P18" s="132"/>
    </row>
    <row r="19" spans="1:16" x14ac:dyDescent="0.25">
      <c r="B19" s="36" t="s">
        <v>17</v>
      </c>
      <c r="C19" s="43" t="s">
        <v>234</v>
      </c>
      <c r="D19" s="120">
        <v>1</v>
      </c>
      <c r="E19" s="120">
        <v>1</v>
      </c>
      <c r="F19" s="120">
        <v>1</v>
      </c>
      <c r="G19" s="120">
        <v>1</v>
      </c>
      <c r="H19" s="120">
        <v>1</v>
      </c>
      <c r="I19" s="132"/>
      <c r="J19" s="132"/>
      <c r="K19" s="132"/>
      <c r="L19" s="132"/>
      <c r="M19" s="132"/>
      <c r="N19" s="132"/>
      <c r="O19" s="132"/>
      <c r="P19" s="132"/>
    </row>
    <row r="20" spans="1:16" x14ac:dyDescent="0.25">
      <c r="C20" s="43" t="s">
        <v>235</v>
      </c>
      <c r="D20" s="121">
        <v>1</v>
      </c>
      <c r="E20" s="121">
        <v>1</v>
      </c>
      <c r="F20" s="121">
        <v>1</v>
      </c>
      <c r="G20" s="121">
        <v>1</v>
      </c>
      <c r="H20" s="121">
        <v>1</v>
      </c>
      <c r="I20" s="132"/>
      <c r="J20" s="132"/>
      <c r="K20" s="132"/>
      <c r="L20" s="132"/>
      <c r="M20" s="132"/>
      <c r="N20" s="132"/>
      <c r="O20" s="132"/>
      <c r="P20" s="132"/>
    </row>
    <row r="21" spans="1:16" x14ac:dyDescent="0.25">
      <c r="C21" s="43" t="s">
        <v>236</v>
      </c>
      <c r="D21" s="121">
        <v>1</v>
      </c>
      <c r="E21" s="121">
        <v>1.86</v>
      </c>
      <c r="F21" s="121">
        <v>1.86</v>
      </c>
      <c r="G21" s="121">
        <v>1.86</v>
      </c>
      <c r="H21" s="121">
        <v>1.86</v>
      </c>
      <c r="I21" s="132"/>
      <c r="J21" s="132"/>
      <c r="K21" s="132"/>
      <c r="L21" s="132"/>
      <c r="M21" s="132"/>
      <c r="N21" s="132"/>
      <c r="O21" s="132"/>
      <c r="P21" s="132"/>
    </row>
    <row r="22" spans="1:16" x14ac:dyDescent="0.25">
      <c r="C22" s="43" t="s">
        <v>237</v>
      </c>
      <c r="D22" s="121">
        <v>1</v>
      </c>
      <c r="E22" s="121">
        <v>3.01</v>
      </c>
      <c r="F22" s="121">
        <v>3.01</v>
      </c>
      <c r="G22" s="121">
        <v>3.01</v>
      </c>
      <c r="H22" s="121">
        <v>3.01</v>
      </c>
      <c r="I22" s="132"/>
      <c r="J22" s="132"/>
      <c r="K22" s="132"/>
      <c r="L22" s="132"/>
      <c r="M22" s="132"/>
      <c r="N22" s="132"/>
      <c r="O22" s="132"/>
      <c r="P22" s="132"/>
    </row>
    <row r="23" spans="1:16" x14ac:dyDescent="0.25">
      <c r="B23" s="36" t="s">
        <v>23</v>
      </c>
      <c r="C23" s="43" t="s">
        <v>234</v>
      </c>
      <c r="D23" s="120">
        <v>1</v>
      </c>
      <c r="E23" s="120">
        <v>1</v>
      </c>
      <c r="F23" s="120">
        <v>1</v>
      </c>
      <c r="G23" s="120">
        <v>1</v>
      </c>
      <c r="H23" s="120">
        <v>1</v>
      </c>
      <c r="I23" s="132"/>
      <c r="J23" s="132"/>
      <c r="K23" s="132"/>
      <c r="L23" s="132"/>
      <c r="M23" s="132"/>
      <c r="N23" s="132"/>
      <c r="O23" s="132"/>
      <c r="P23" s="132"/>
    </row>
    <row r="24" spans="1:16" x14ac:dyDescent="0.25">
      <c r="C24" s="43" t="s">
        <v>235</v>
      </c>
      <c r="D24" s="121">
        <v>1</v>
      </c>
      <c r="E24" s="121">
        <v>1</v>
      </c>
      <c r="F24" s="121">
        <v>1</v>
      </c>
      <c r="G24" s="121">
        <v>1</v>
      </c>
      <c r="H24" s="121">
        <v>1</v>
      </c>
      <c r="I24" s="132"/>
      <c r="J24" s="132"/>
      <c r="K24" s="132"/>
      <c r="L24" s="132"/>
      <c r="M24" s="132"/>
      <c r="N24" s="132"/>
      <c r="O24" s="132"/>
      <c r="P24" s="132"/>
    </row>
    <row r="25" spans="1:16" x14ac:dyDescent="0.25">
      <c r="C25" s="43" t="s">
        <v>236</v>
      </c>
      <c r="D25" s="121">
        <v>1</v>
      </c>
      <c r="E25" s="121">
        <v>1.86</v>
      </c>
      <c r="F25" s="121">
        <v>1.86</v>
      </c>
      <c r="G25" s="121">
        <v>1.86</v>
      </c>
      <c r="H25" s="121">
        <v>1.86</v>
      </c>
      <c r="I25" s="132"/>
      <c r="J25" s="132"/>
      <c r="K25" s="132"/>
      <c r="L25" s="132"/>
      <c r="M25" s="132"/>
      <c r="N25" s="132"/>
      <c r="O25" s="132"/>
      <c r="P25" s="132"/>
    </row>
    <row r="26" spans="1:16" x14ac:dyDescent="0.25">
      <c r="C26" s="43" t="s">
        <v>237</v>
      </c>
      <c r="D26" s="121">
        <v>1</v>
      </c>
      <c r="E26" s="121">
        <v>3.01</v>
      </c>
      <c r="F26" s="121">
        <v>3.01</v>
      </c>
      <c r="G26" s="121">
        <v>3.01</v>
      </c>
      <c r="H26" s="121">
        <v>3.01</v>
      </c>
      <c r="I26" s="132"/>
      <c r="J26" s="132"/>
      <c r="K26" s="132"/>
      <c r="L26" s="132"/>
      <c r="M26" s="132"/>
      <c r="N26" s="132"/>
      <c r="O26" s="132"/>
      <c r="P26" s="132"/>
    </row>
    <row r="28" spans="1:16" s="112" customFormat="1" x14ac:dyDescent="0.25">
      <c r="A28" s="111" t="s">
        <v>238</v>
      </c>
    </row>
    <row r="29" spans="1:16" s="36" customFormat="1" x14ac:dyDescent="0.25">
      <c r="A29" s="135" t="s">
        <v>239</v>
      </c>
      <c r="B29" s="104" t="s">
        <v>232</v>
      </c>
      <c r="C29" s="104" t="s">
        <v>240</v>
      </c>
      <c r="D29" s="115" t="s">
        <v>1</v>
      </c>
      <c r="E29" s="115" t="s">
        <v>2</v>
      </c>
      <c r="F29" s="115" t="s">
        <v>3</v>
      </c>
      <c r="G29" s="115" t="s">
        <v>4</v>
      </c>
      <c r="H29" s="115" t="s">
        <v>5</v>
      </c>
      <c r="I29" s="134"/>
      <c r="J29" s="134"/>
      <c r="K29" s="134"/>
      <c r="L29" s="134"/>
      <c r="M29" s="134"/>
      <c r="N29" s="134"/>
      <c r="O29" s="134"/>
      <c r="P29" s="134"/>
    </row>
    <row r="30" spans="1:16" x14ac:dyDescent="0.25">
      <c r="A30" s="40"/>
      <c r="B30" s="35" t="s">
        <v>71</v>
      </c>
      <c r="C30" s="43" t="s">
        <v>234</v>
      </c>
      <c r="D30" s="120">
        <v>1</v>
      </c>
      <c r="E30" s="120">
        <v>1</v>
      </c>
      <c r="F30" s="120">
        <v>1</v>
      </c>
      <c r="G30" s="120">
        <v>1</v>
      </c>
      <c r="H30" s="120">
        <v>1</v>
      </c>
      <c r="I30" s="136"/>
      <c r="J30" s="132"/>
      <c r="K30" s="132"/>
      <c r="L30" s="132"/>
      <c r="M30" s="132"/>
      <c r="N30" s="132"/>
      <c r="O30" s="132"/>
      <c r="P30" s="132"/>
    </row>
    <row r="31" spans="1:16" x14ac:dyDescent="0.25">
      <c r="C31" s="43" t="s">
        <v>235</v>
      </c>
      <c r="D31" s="121">
        <v>1</v>
      </c>
      <c r="E31" s="121">
        <v>1.6</v>
      </c>
      <c r="F31" s="121">
        <v>1.6</v>
      </c>
      <c r="G31" s="121">
        <v>1.6</v>
      </c>
      <c r="H31" s="121">
        <v>1.6</v>
      </c>
      <c r="I31" s="132"/>
      <c r="J31" s="132"/>
      <c r="K31" s="132"/>
      <c r="L31" s="132"/>
      <c r="M31" s="132"/>
      <c r="N31" s="132"/>
      <c r="O31" s="132"/>
      <c r="P31" s="132"/>
    </row>
    <row r="32" spans="1:16" x14ac:dyDescent="0.25">
      <c r="C32" s="43" t="s">
        <v>65</v>
      </c>
      <c r="D32" s="121">
        <v>1</v>
      </c>
      <c r="E32" s="121">
        <v>3.41</v>
      </c>
      <c r="F32" s="121">
        <v>3.41</v>
      </c>
      <c r="G32" s="121">
        <v>3.41</v>
      </c>
      <c r="H32" s="121">
        <v>3.41</v>
      </c>
      <c r="I32" s="132"/>
      <c r="J32" s="132"/>
      <c r="K32" s="132"/>
      <c r="L32" s="132"/>
      <c r="M32" s="132"/>
      <c r="N32" s="132"/>
      <c r="O32" s="132"/>
      <c r="P32" s="132"/>
    </row>
    <row r="33" spans="2:16" x14ac:dyDescent="0.25">
      <c r="C33" s="43" t="s">
        <v>66</v>
      </c>
      <c r="D33" s="121">
        <v>1</v>
      </c>
      <c r="E33" s="121">
        <v>12.33</v>
      </c>
      <c r="F33" s="121">
        <v>12.33</v>
      </c>
      <c r="G33" s="121">
        <v>12.33</v>
      </c>
      <c r="H33" s="121">
        <v>12.33</v>
      </c>
      <c r="I33" s="132"/>
      <c r="J33" s="132"/>
      <c r="K33" s="132"/>
      <c r="L33" s="132"/>
      <c r="M33" s="132"/>
      <c r="N33" s="132"/>
      <c r="O33" s="132"/>
      <c r="P33" s="132"/>
    </row>
    <row r="34" spans="2:16" x14ac:dyDescent="0.25">
      <c r="B34" s="35" t="s">
        <v>16</v>
      </c>
      <c r="C34" s="43" t="s">
        <v>234</v>
      </c>
      <c r="D34" s="120">
        <v>1</v>
      </c>
      <c r="E34" s="120">
        <v>1</v>
      </c>
      <c r="F34" s="120">
        <v>1</v>
      </c>
      <c r="G34" s="120">
        <v>1</v>
      </c>
      <c r="H34" s="120">
        <v>1</v>
      </c>
      <c r="I34" s="132"/>
      <c r="J34" s="132"/>
      <c r="K34" s="132"/>
      <c r="L34" s="132"/>
      <c r="M34" s="132"/>
      <c r="N34" s="132"/>
      <c r="O34" s="132"/>
      <c r="P34" s="132"/>
    </row>
    <row r="35" spans="2:16" x14ac:dyDescent="0.25">
      <c r="C35" s="43" t="s">
        <v>235</v>
      </c>
      <c r="D35" s="121">
        <v>1</v>
      </c>
      <c r="E35" s="121">
        <v>1.92</v>
      </c>
      <c r="F35" s="121">
        <v>1.92</v>
      </c>
      <c r="G35" s="121">
        <v>1.92</v>
      </c>
      <c r="H35" s="121">
        <v>1.92</v>
      </c>
      <c r="I35" s="132"/>
      <c r="J35" s="132"/>
      <c r="K35" s="132"/>
      <c r="L35" s="132"/>
      <c r="M35" s="132"/>
      <c r="N35" s="132"/>
      <c r="O35" s="132"/>
      <c r="P35" s="132"/>
    </row>
    <row r="36" spans="2:16" x14ac:dyDescent="0.25">
      <c r="C36" s="43" t="s">
        <v>65</v>
      </c>
      <c r="D36" s="121">
        <v>1</v>
      </c>
      <c r="E36" s="121">
        <v>4.66</v>
      </c>
      <c r="F36" s="121">
        <v>4.66</v>
      </c>
      <c r="G36" s="121">
        <v>4.66</v>
      </c>
      <c r="H36" s="121">
        <v>4.66</v>
      </c>
      <c r="I36" s="132"/>
      <c r="J36" s="132"/>
      <c r="K36" s="132"/>
      <c r="L36" s="132"/>
      <c r="M36" s="132"/>
      <c r="N36" s="132"/>
      <c r="O36" s="132"/>
      <c r="P36" s="132"/>
    </row>
    <row r="37" spans="2:16" x14ac:dyDescent="0.25">
      <c r="C37" s="43" t="s">
        <v>66</v>
      </c>
      <c r="D37" s="121">
        <v>1</v>
      </c>
      <c r="E37" s="121">
        <v>9.68</v>
      </c>
      <c r="F37" s="121">
        <v>9.68</v>
      </c>
      <c r="G37" s="121">
        <v>9.68</v>
      </c>
      <c r="H37" s="121">
        <v>9.68</v>
      </c>
      <c r="I37" s="132"/>
      <c r="J37" s="132"/>
      <c r="K37" s="132"/>
      <c r="L37" s="132"/>
      <c r="M37" s="132"/>
      <c r="N37" s="132"/>
      <c r="O37" s="132"/>
      <c r="P37" s="132"/>
    </row>
    <row r="38" spans="2:16" x14ac:dyDescent="0.25">
      <c r="B38" s="35" t="s">
        <v>18</v>
      </c>
      <c r="C38" s="43" t="s">
        <v>234</v>
      </c>
      <c r="D38" s="120">
        <v>1</v>
      </c>
      <c r="E38" s="120">
        <v>1</v>
      </c>
      <c r="F38" s="120">
        <v>1</v>
      </c>
      <c r="G38" s="120">
        <v>1</v>
      </c>
      <c r="H38" s="120">
        <v>1</v>
      </c>
      <c r="I38" s="132"/>
      <c r="J38" s="132"/>
      <c r="K38" s="132"/>
      <c r="L38" s="132"/>
      <c r="M38" s="132"/>
      <c r="N38" s="132"/>
      <c r="O38" s="132"/>
      <c r="P38" s="132"/>
    </row>
    <row r="39" spans="2:16" x14ac:dyDescent="0.25">
      <c r="C39" s="43" t="s">
        <v>235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  <c r="I39" s="132"/>
      <c r="J39" s="132"/>
      <c r="K39" s="132"/>
      <c r="L39" s="132"/>
      <c r="M39" s="132"/>
      <c r="N39" s="132"/>
      <c r="O39" s="132"/>
      <c r="P39" s="132"/>
    </row>
    <row r="40" spans="2:16" x14ac:dyDescent="0.25">
      <c r="C40" s="43" t="s">
        <v>65</v>
      </c>
      <c r="D40" s="121">
        <v>1</v>
      </c>
      <c r="E40" s="121">
        <v>2.58</v>
      </c>
      <c r="F40" s="121">
        <v>2.58</v>
      </c>
      <c r="G40" s="121">
        <v>2.58</v>
      </c>
      <c r="H40" s="121">
        <v>2.58</v>
      </c>
      <c r="I40" s="132"/>
      <c r="J40" s="132"/>
      <c r="K40" s="132"/>
      <c r="L40" s="132"/>
      <c r="M40" s="132"/>
      <c r="N40" s="132"/>
      <c r="O40" s="132"/>
      <c r="P40" s="132"/>
    </row>
    <row r="41" spans="2:16" x14ac:dyDescent="0.25">
      <c r="C41" s="43" t="s">
        <v>66</v>
      </c>
      <c r="D41" s="121">
        <v>1</v>
      </c>
      <c r="E41" s="121">
        <v>9.6300000000000008</v>
      </c>
      <c r="F41" s="121">
        <v>9.6300000000000008</v>
      </c>
      <c r="G41" s="121">
        <v>9.6300000000000008</v>
      </c>
      <c r="H41" s="121">
        <v>9.6300000000000008</v>
      </c>
      <c r="I41" s="132"/>
      <c r="J41" s="132"/>
      <c r="K41" s="132"/>
      <c r="L41" s="132"/>
      <c r="M41" s="132"/>
      <c r="N41" s="132"/>
      <c r="O41" s="132"/>
      <c r="P41" s="132"/>
    </row>
    <row r="42" spans="2:16" x14ac:dyDescent="0.25">
      <c r="B42" s="35" t="s">
        <v>19</v>
      </c>
      <c r="C42" s="43" t="s">
        <v>234</v>
      </c>
      <c r="D42" s="120">
        <v>1</v>
      </c>
      <c r="E42" s="120">
        <v>1</v>
      </c>
      <c r="F42" s="120">
        <v>1</v>
      </c>
      <c r="G42" s="120">
        <v>1</v>
      </c>
      <c r="H42" s="120">
        <v>1</v>
      </c>
      <c r="I42" s="132"/>
      <c r="J42" s="132"/>
      <c r="K42" s="132"/>
      <c r="L42" s="132"/>
      <c r="M42" s="132"/>
      <c r="N42" s="132"/>
      <c r="O42" s="132"/>
      <c r="P42" s="132"/>
    </row>
    <row r="43" spans="2:16" x14ac:dyDescent="0.25">
      <c r="C43" s="43" t="s">
        <v>235</v>
      </c>
      <c r="D43" s="121">
        <v>1</v>
      </c>
      <c r="E43" s="121">
        <v>1</v>
      </c>
      <c r="F43" s="121">
        <v>1</v>
      </c>
      <c r="G43" s="121">
        <v>1</v>
      </c>
      <c r="H43" s="121">
        <v>1</v>
      </c>
      <c r="I43" s="132"/>
      <c r="J43" s="132"/>
      <c r="K43" s="132"/>
      <c r="L43" s="132"/>
      <c r="M43" s="132"/>
      <c r="N43" s="132"/>
      <c r="O43" s="132"/>
      <c r="P43" s="132"/>
    </row>
    <row r="44" spans="2:16" x14ac:dyDescent="0.25">
      <c r="C44" s="43" t="s">
        <v>65</v>
      </c>
      <c r="D44" s="121">
        <v>1</v>
      </c>
      <c r="E44" s="121">
        <v>1</v>
      </c>
      <c r="F44" s="121">
        <v>1</v>
      </c>
      <c r="G44" s="121">
        <v>1</v>
      </c>
      <c r="H44" s="121">
        <v>1</v>
      </c>
      <c r="I44" s="132"/>
      <c r="J44" s="132"/>
      <c r="K44" s="132"/>
      <c r="L44" s="132"/>
      <c r="M44" s="132"/>
      <c r="N44" s="132"/>
      <c r="O44" s="132"/>
      <c r="P44" s="132"/>
    </row>
    <row r="45" spans="2:16" x14ac:dyDescent="0.25">
      <c r="C45" s="43" t="s">
        <v>66</v>
      </c>
      <c r="D45" s="121">
        <v>1</v>
      </c>
      <c r="E45" s="121">
        <v>1</v>
      </c>
      <c r="F45" s="121">
        <v>1</v>
      </c>
      <c r="G45" s="121">
        <v>1</v>
      </c>
      <c r="H45" s="121">
        <v>1</v>
      </c>
      <c r="I45" s="132"/>
      <c r="J45" s="132"/>
      <c r="K45" s="132"/>
      <c r="L45" s="132"/>
      <c r="M45" s="132"/>
      <c r="N45" s="132"/>
      <c r="O45" s="132"/>
      <c r="P45" s="132"/>
    </row>
    <row r="46" spans="2:16" x14ac:dyDescent="0.25">
      <c r="B46" s="35" t="s">
        <v>17</v>
      </c>
      <c r="C46" s="43" t="s">
        <v>234</v>
      </c>
      <c r="D46" s="120">
        <v>1</v>
      </c>
      <c r="E46" s="120">
        <v>1</v>
      </c>
      <c r="F46" s="120">
        <v>1</v>
      </c>
      <c r="G46" s="120">
        <v>1</v>
      </c>
      <c r="H46" s="120">
        <v>1</v>
      </c>
      <c r="I46" s="132"/>
      <c r="J46" s="132"/>
      <c r="K46" s="132"/>
      <c r="L46" s="132"/>
      <c r="M46" s="132"/>
      <c r="N46" s="132"/>
      <c r="O46" s="132"/>
      <c r="P46" s="132"/>
    </row>
    <row r="47" spans="2:16" x14ac:dyDescent="0.25">
      <c r="C47" s="43" t="s">
        <v>235</v>
      </c>
      <c r="D47" s="121">
        <v>1</v>
      </c>
      <c r="E47" s="121">
        <v>1.65</v>
      </c>
      <c r="F47" s="121">
        <v>1.65</v>
      </c>
      <c r="G47" s="121">
        <v>1.65</v>
      </c>
      <c r="H47" s="121">
        <v>1.65</v>
      </c>
      <c r="I47" s="132"/>
      <c r="J47" s="132"/>
      <c r="K47" s="132"/>
      <c r="L47" s="132"/>
      <c r="M47" s="132"/>
      <c r="N47" s="132"/>
      <c r="O47" s="132"/>
      <c r="P47" s="132"/>
    </row>
    <row r="48" spans="2:16" x14ac:dyDescent="0.25">
      <c r="C48" s="43" t="s">
        <v>65</v>
      </c>
      <c r="D48" s="121">
        <v>1</v>
      </c>
      <c r="E48" s="121">
        <v>2.73</v>
      </c>
      <c r="F48" s="121">
        <v>2.73</v>
      </c>
      <c r="G48" s="121">
        <v>2.73</v>
      </c>
      <c r="H48" s="121">
        <v>2.73</v>
      </c>
      <c r="I48" s="132"/>
      <c r="J48" s="132"/>
      <c r="K48" s="132"/>
      <c r="L48" s="132"/>
      <c r="M48" s="132"/>
      <c r="N48" s="132"/>
      <c r="O48" s="132"/>
      <c r="P48" s="132"/>
    </row>
    <row r="49" spans="1:16" x14ac:dyDescent="0.25">
      <c r="C49" s="43" t="s">
        <v>66</v>
      </c>
      <c r="D49" s="121">
        <v>1</v>
      </c>
      <c r="E49" s="121">
        <v>11.21</v>
      </c>
      <c r="F49" s="121">
        <v>11.21</v>
      </c>
      <c r="G49" s="121">
        <v>11.21</v>
      </c>
      <c r="H49" s="121">
        <v>11.21</v>
      </c>
      <c r="I49" s="132"/>
      <c r="J49" s="132"/>
      <c r="K49" s="132"/>
      <c r="L49" s="132"/>
      <c r="M49" s="132"/>
      <c r="N49" s="132"/>
      <c r="O49" s="132"/>
      <c r="P49" s="132"/>
    </row>
    <row r="50" spans="1:16" x14ac:dyDescent="0.25">
      <c r="B50" s="35" t="s">
        <v>23</v>
      </c>
      <c r="C50" s="43" t="s">
        <v>234</v>
      </c>
      <c r="D50" s="120">
        <v>1</v>
      </c>
      <c r="E50" s="120">
        <v>1</v>
      </c>
      <c r="F50" s="120">
        <v>1</v>
      </c>
      <c r="G50" s="120">
        <v>1</v>
      </c>
      <c r="H50" s="120">
        <v>1</v>
      </c>
      <c r="I50" s="132"/>
      <c r="J50" s="132"/>
      <c r="K50" s="132"/>
      <c r="L50" s="132"/>
      <c r="M50" s="132"/>
      <c r="N50" s="132"/>
      <c r="O50" s="132"/>
      <c r="P50" s="132"/>
    </row>
    <row r="51" spans="1:16" x14ac:dyDescent="0.25">
      <c r="C51" s="43" t="s">
        <v>235</v>
      </c>
      <c r="D51" s="121">
        <v>1</v>
      </c>
      <c r="E51" s="121">
        <v>1.65</v>
      </c>
      <c r="F51" s="121">
        <v>1.65</v>
      </c>
      <c r="G51" s="121">
        <v>1.65</v>
      </c>
      <c r="H51" s="121">
        <v>1.65</v>
      </c>
      <c r="I51" s="132"/>
      <c r="J51" s="132"/>
      <c r="K51" s="132"/>
      <c r="L51" s="132"/>
      <c r="M51" s="132"/>
      <c r="N51" s="132"/>
      <c r="O51" s="132"/>
      <c r="P51" s="132"/>
    </row>
    <row r="52" spans="1:16" x14ac:dyDescent="0.25">
      <c r="C52" s="43" t="s">
        <v>65</v>
      </c>
      <c r="D52" s="121">
        <v>1</v>
      </c>
      <c r="E52" s="121">
        <v>2.73</v>
      </c>
      <c r="F52" s="121">
        <v>2.73</v>
      </c>
      <c r="G52" s="121">
        <v>2.73</v>
      </c>
      <c r="H52" s="121">
        <v>2.73</v>
      </c>
      <c r="I52" s="132"/>
      <c r="J52" s="132"/>
      <c r="K52" s="132"/>
      <c r="L52" s="132"/>
      <c r="M52" s="132"/>
      <c r="N52" s="132"/>
      <c r="O52" s="132"/>
      <c r="P52" s="132"/>
    </row>
    <row r="53" spans="1:16" x14ac:dyDescent="0.25">
      <c r="C53" s="43" t="s">
        <v>66</v>
      </c>
      <c r="D53" s="121">
        <v>1</v>
      </c>
      <c r="E53" s="121">
        <v>11.21</v>
      </c>
      <c r="F53" s="121">
        <v>11.21</v>
      </c>
      <c r="G53" s="121">
        <v>11.21</v>
      </c>
      <c r="H53" s="121">
        <v>11.21</v>
      </c>
      <c r="I53" s="132"/>
      <c r="J53" s="132"/>
      <c r="K53" s="132"/>
      <c r="L53" s="132"/>
      <c r="M53" s="132"/>
      <c r="N53" s="132"/>
      <c r="O53" s="132"/>
      <c r="P53" s="132"/>
    </row>
    <row r="54" spans="1:16" x14ac:dyDescent="0.25">
      <c r="C54" s="43"/>
      <c r="D54" s="43"/>
    </row>
    <row r="55" spans="1:16" s="112" customFormat="1" x14ac:dyDescent="0.25">
      <c r="A55" s="111" t="s">
        <v>241</v>
      </c>
    </row>
    <row r="56" spans="1:16" s="36" customFormat="1" ht="26.4" x14ac:dyDescent="0.25">
      <c r="A56" s="135" t="s">
        <v>70</v>
      </c>
      <c r="B56" s="104" t="s">
        <v>232</v>
      </c>
      <c r="C56" s="137" t="s">
        <v>242</v>
      </c>
      <c r="D56" s="115" t="s">
        <v>53</v>
      </c>
      <c r="E56" s="115" t="s">
        <v>54</v>
      </c>
      <c r="F56" s="115" t="s">
        <v>55</v>
      </c>
      <c r="G56" s="115" t="s">
        <v>56</v>
      </c>
      <c r="H56" s="134"/>
      <c r="M56" s="134"/>
      <c r="N56" s="134"/>
      <c r="O56" s="134"/>
      <c r="P56" s="134"/>
    </row>
    <row r="57" spans="1:16" x14ac:dyDescent="0.25">
      <c r="A57" s="40"/>
      <c r="B57" s="35" t="s">
        <v>38</v>
      </c>
      <c r="C57" s="43" t="s">
        <v>243</v>
      </c>
      <c r="D57" s="120">
        <v>1</v>
      </c>
      <c r="E57" s="120">
        <v>1</v>
      </c>
      <c r="F57" s="120">
        <v>1</v>
      </c>
      <c r="G57" s="120">
        <v>1</v>
      </c>
      <c r="H57" s="132"/>
      <c r="M57" s="132"/>
      <c r="N57" s="132"/>
      <c r="O57" s="132"/>
      <c r="P57" s="132"/>
    </row>
    <row r="58" spans="1:16" x14ac:dyDescent="0.25">
      <c r="C58" s="43" t="s">
        <v>244</v>
      </c>
      <c r="D58" s="121">
        <v>10.675000000000001</v>
      </c>
      <c r="E58" s="121">
        <v>10.675000000000001</v>
      </c>
      <c r="F58" s="121">
        <v>10.675000000000001</v>
      </c>
      <c r="G58" s="121">
        <v>10.675000000000001</v>
      </c>
      <c r="H58" s="132"/>
      <c r="M58" s="132"/>
      <c r="N58" s="132"/>
      <c r="O58" s="132"/>
      <c r="P58" s="132"/>
    </row>
    <row r="59" spans="1:16" x14ac:dyDescent="0.25">
      <c r="B59" s="35" t="s">
        <v>39</v>
      </c>
      <c r="C59" s="43" t="s">
        <v>243</v>
      </c>
      <c r="D59" s="120">
        <v>1</v>
      </c>
      <c r="E59" s="120">
        <v>1</v>
      </c>
      <c r="F59" s="120">
        <v>1</v>
      </c>
      <c r="G59" s="120">
        <v>1</v>
      </c>
      <c r="H59" s="132"/>
      <c r="M59" s="132"/>
      <c r="N59" s="132"/>
      <c r="O59" s="132"/>
      <c r="P59" s="132"/>
    </row>
    <row r="60" spans="1:16" x14ac:dyDescent="0.25">
      <c r="C60" s="43" t="s">
        <v>244</v>
      </c>
      <c r="D60" s="121">
        <v>10.675000000000001</v>
      </c>
      <c r="E60" s="121">
        <v>10.675000000000001</v>
      </c>
      <c r="F60" s="121">
        <v>10.675000000000001</v>
      </c>
      <c r="G60" s="121">
        <v>10.675000000000001</v>
      </c>
      <c r="H60" s="132"/>
      <c r="M60" s="132"/>
      <c r="N60" s="132"/>
      <c r="O60" s="132"/>
      <c r="P60" s="132"/>
    </row>
    <row r="61" spans="1:16" x14ac:dyDescent="0.25">
      <c r="B61" s="35" t="s">
        <v>40</v>
      </c>
      <c r="C61" s="43" t="s">
        <v>243</v>
      </c>
      <c r="D61" s="120">
        <v>1</v>
      </c>
      <c r="E61" s="120">
        <v>1</v>
      </c>
      <c r="F61" s="120">
        <v>1</v>
      </c>
      <c r="G61" s="120">
        <v>1</v>
      </c>
      <c r="H61" s="132"/>
      <c r="M61" s="132"/>
      <c r="N61" s="132"/>
      <c r="O61" s="132"/>
      <c r="P61" s="132"/>
    </row>
    <row r="62" spans="1:16" x14ac:dyDescent="0.25">
      <c r="C62" s="43" t="s">
        <v>244</v>
      </c>
      <c r="D62" s="121">
        <v>10.675000000000001</v>
      </c>
      <c r="E62" s="121">
        <v>10.675000000000001</v>
      </c>
      <c r="F62" s="121">
        <v>10.675000000000001</v>
      </c>
      <c r="G62" s="121">
        <v>10.675000000000001</v>
      </c>
      <c r="H62" s="132"/>
      <c r="M62" s="132"/>
      <c r="N62" s="132"/>
      <c r="O62" s="132"/>
      <c r="P62" s="132"/>
    </row>
    <row r="63" spans="1:16" x14ac:dyDescent="0.25">
      <c r="C63" s="43"/>
      <c r="D63" s="43"/>
    </row>
    <row r="64" spans="1:16" s="112" customFormat="1" x14ac:dyDescent="0.25">
      <c r="A64" s="111" t="s">
        <v>245</v>
      </c>
    </row>
    <row r="65" spans="1:16" s="36" customFormat="1" ht="26.4" x14ac:dyDescent="0.25">
      <c r="A65" s="135" t="s">
        <v>24</v>
      </c>
      <c r="B65" s="104" t="s">
        <v>232</v>
      </c>
      <c r="C65" s="137" t="s">
        <v>246</v>
      </c>
      <c r="D65" s="115" t="s">
        <v>1</v>
      </c>
      <c r="E65" s="115" t="s">
        <v>2</v>
      </c>
      <c r="F65" s="115" t="s">
        <v>3</v>
      </c>
      <c r="G65" s="115" t="s">
        <v>4</v>
      </c>
      <c r="H65" s="138" t="s">
        <v>5</v>
      </c>
      <c r="I65" s="134"/>
      <c r="J65" s="134"/>
      <c r="K65" s="134"/>
      <c r="L65" s="134"/>
      <c r="M65" s="134"/>
      <c r="N65" s="134"/>
      <c r="O65" s="134"/>
      <c r="P65" s="134"/>
    </row>
    <row r="66" spans="1:16" x14ac:dyDescent="0.25">
      <c r="A66" s="139"/>
      <c r="B66" s="35" t="s">
        <v>73</v>
      </c>
      <c r="C66" s="43" t="s">
        <v>166</v>
      </c>
      <c r="D66" s="120">
        <v>1</v>
      </c>
      <c r="E66" s="120">
        <v>1</v>
      </c>
      <c r="F66" s="120">
        <v>1</v>
      </c>
      <c r="G66" s="120">
        <v>1</v>
      </c>
      <c r="H66" s="132">
        <v>1</v>
      </c>
      <c r="I66" s="132"/>
      <c r="J66" s="132"/>
      <c r="K66" s="132"/>
      <c r="L66" s="132"/>
      <c r="M66" s="132"/>
      <c r="N66" s="132"/>
      <c r="O66" s="132"/>
      <c r="P66" s="132"/>
    </row>
    <row r="67" spans="1:16" x14ac:dyDescent="0.25">
      <c r="C67" s="43" t="s">
        <v>167</v>
      </c>
      <c r="D67" s="121">
        <v>1.35</v>
      </c>
      <c r="E67" s="121">
        <v>1</v>
      </c>
      <c r="F67" s="121">
        <v>1</v>
      </c>
      <c r="G67" s="121">
        <v>1</v>
      </c>
      <c r="H67" s="132">
        <v>1</v>
      </c>
      <c r="I67" s="132"/>
      <c r="J67" s="132"/>
      <c r="K67" s="132"/>
      <c r="L67" s="132"/>
      <c r="M67" s="132"/>
      <c r="N67" s="132"/>
      <c r="O67" s="132"/>
      <c r="P67" s="132"/>
    </row>
    <row r="68" spans="1:16" x14ac:dyDescent="0.25">
      <c r="C68" s="43" t="s">
        <v>168</v>
      </c>
      <c r="D68" s="121">
        <v>1.35</v>
      </c>
      <c r="E68" s="121">
        <v>1</v>
      </c>
      <c r="F68" s="121">
        <v>1</v>
      </c>
      <c r="G68" s="121">
        <v>1</v>
      </c>
      <c r="H68" s="132">
        <v>1</v>
      </c>
      <c r="I68" s="132"/>
      <c r="J68" s="132"/>
      <c r="K68" s="132"/>
      <c r="L68" s="132"/>
      <c r="M68" s="132"/>
      <c r="N68" s="132"/>
      <c r="O68" s="132"/>
      <c r="P68" s="132"/>
    </row>
    <row r="69" spans="1:16" x14ac:dyDescent="0.25">
      <c r="C69" s="43" t="s">
        <v>169</v>
      </c>
      <c r="D69" s="121">
        <v>5.4</v>
      </c>
      <c r="E69" s="121">
        <v>1</v>
      </c>
      <c r="F69" s="121">
        <v>1</v>
      </c>
      <c r="G69" s="121">
        <v>1</v>
      </c>
      <c r="H69" s="132">
        <v>1</v>
      </c>
      <c r="I69" s="132"/>
      <c r="J69" s="132"/>
      <c r="K69" s="132"/>
      <c r="L69" s="132"/>
      <c r="M69" s="132"/>
      <c r="N69" s="132"/>
      <c r="O69" s="132"/>
      <c r="P69" s="132"/>
    </row>
    <row r="70" spans="1:16" x14ac:dyDescent="0.25">
      <c r="B70" s="35" t="s">
        <v>7</v>
      </c>
      <c r="C70" s="43" t="s">
        <v>166</v>
      </c>
      <c r="D70" s="120">
        <v>1</v>
      </c>
      <c r="E70" s="120">
        <v>1</v>
      </c>
      <c r="F70" s="120">
        <v>1</v>
      </c>
      <c r="G70" s="120">
        <v>1</v>
      </c>
      <c r="H70" s="132">
        <v>1</v>
      </c>
      <c r="I70" s="132"/>
      <c r="J70" s="132"/>
      <c r="K70" s="132"/>
      <c r="L70" s="132"/>
      <c r="M70" s="132"/>
      <c r="N70" s="132"/>
      <c r="O70" s="132"/>
      <c r="P70" s="132"/>
    </row>
    <row r="71" spans="1:16" x14ac:dyDescent="0.25">
      <c r="C71" s="43" t="s">
        <v>167</v>
      </c>
      <c r="D71" s="121">
        <v>1.35</v>
      </c>
      <c r="E71" s="121">
        <v>1</v>
      </c>
      <c r="F71" s="121">
        <v>1</v>
      </c>
      <c r="G71" s="121">
        <v>1</v>
      </c>
      <c r="H71" s="132">
        <v>1</v>
      </c>
      <c r="I71" s="132"/>
      <c r="J71" s="132"/>
      <c r="K71" s="132"/>
      <c r="L71" s="132"/>
      <c r="M71" s="132"/>
      <c r="N71" s="132"/>
      <c r="O71" s="132"/>
      <c r="P71" s="132"/>
    </row>
    <row r="72" spans="1:16" x14ac:dyDescent="0.25">
      <c r="C72" s="43" t="s">
        <v>168</v>
      </c>
      <c r="D72" s="121">
        <v>1.35</v>
      </c>
      <c r="E72" s="121">
        <v>1</v>
      </c>
      <c r="F72" s="121">
        <v>1</v>
      </c>
      <c r="G72" s="121">
        <v>1</v>
      </c>
      <c r="H72" s="132">
        <v>1</v>
      </c>
      <c r="I72" s="132"/>
      <c r="J72" s="132"/>
      <c r="K72" s="132"/>
      <c r="L72" s="132"/>
      <c r="M72" s="132"/>
      <c r="N72" s="132"/>
      <c r="O72" s="132"/>
      <c r="P72" s="132"/>
    </row>
    <row r="73" spans="1:16" x14ac:dyDescent="0.25">
      <c r="C73" s="43" t="s">
        <v>169</v>
      </c>
      <c r="D73" s="121">
        <v>5.4</v>
      </c>
      <c r="E73" s="121">
        <v>1</v>
      </c>
      <c r="F73" s="121">
        <v>1</v>
      </c>
      <c r="G73" s="121">
        <v>1</v>
      </c>
      <c r="H73" s="132">
        <v>1</v>
      </c>
      <c r="I73" s="132"/>
      <c r="J73" s="132"/>
      <c r="K73" s="132"/>
      <c r="L73" s="132"/>
      <c r="M73" s="132"/>
      <c r="N73" s="132"/>
      <c r="O73" s="132"/>
      <c r="P73" s="132"/>
    </row>
    <row r="74" spans="1:16" x14ac:dyDescent="0.25">
      <c r="B74" s="35" t="s">
        <v>8</v>
      </c>
      <c r="C74" s="43" t="s">
        <v>166</v>
      </c>
      <c r="D74" s="120">
        <v>1</v>
      </c>
      <c r="E74" s="120">
        <v>1</v>
      </c>
      <c r="F74" s="120">
        <v>1</v>
      </c>
      <c r="G74" s="120">
        <v>1</v>
      </c>
      <c r="H74" s="132">
        <v>1</v>
      </c>
      <c r="I74" s="132"/>
      <c r="J74" s="132"/>
      <c r="K74" s="132"/>
      <c r="L74" s="132"/>
      <c r="M74" s="132"/>
      <c r="N74" s="132"/>
      <c r="O74" s="132"/>
      <c r="P74" s="132"/>
    </row>
    <row r="75" spans="1:16" x14ac:dyDescent="0.25">
      <c r="C75" s="43" t="s">
        <v>167</v>
      </c>
      <c r="D75" s="121">
        <v>1.35</v>
      </c>
      <c r="E75" s="121">
        <v>1</v>
      </c>
      <c r="F75" s="121">
        <v>1</v>
      </c>
      <c r="G75" s="121">
        <v>1</v>
      </c>
      <c r="H75" s="132">
        <v>1</v>
      </c>
      <c r="I75" s="132"/>
      <c r="J75" s="132"/>
      <c r="K75" s="132"/>
      <c r="L75" s="132"/>
      <c r="M75" s="132"/>
      <c r="N75" s="132"/>
      <c r="O75" s="132"/>
      <c r="P75" s="132"/>
    </row>
    <row r="76" spans="1:16" x14ac:dyDescent="0.25">
      <c r="C76" s="43" t="s">
        <v>168</v>
      </c>
      <c r="D76" s="121">
        <v>1.35</v>
      </c>
      <c r="E76" s="121">
        <v>1</v>
      </c>
      <c r="F76" s="121">
        <v>1</v>
      </c>
      <c r="G76" s="121">
        <v>1</v>
      </c>
      <c r="H76" s="132">
        <v>1</v>
      </c>
      <c r="I76" s="132"/>
      <c r="J76" s="132"/>
      <c r="K76" s="132"/>
      <c r="L76" s="132"/>
      <c r="M76" s="132"/>
      <c r="N76" s="132"/>
      <c r="O76" s="132"/>
      <c r="P76" s="132"/>
    </row>
    <row r="77" spans="1:16" x14ac:dyDescent="0.25">
      <c r="C77" s="43" t="s">
        <v>169</v>
      </c>
      <c r="D77" s="121">
        <v>5.4</v>
      </c>
      <c r="E77" s="121">
        <v>1</v>
      </c>
      <c r="F77" s="121">
        <v>1</v>
      </c>
      <c r="G77" s="121">
        <v>1</v>
      </c>
      <c r="H77" s="132">
        <v>1</v>
      </c>
      <c r="I77" s="132"/>
      <c r="J77" s="132"/>
      <c r="K77" s="132"/>
      <c r="L77" s="132"/>
      <c r="M77" s="132"/>
      <c r="N77" s="132"/>
      <c r="O77" s="132"/>
      <c r="P77" s="132"/>
    </row>
    <row r="78" spans="1:16" x14ac:dyDescent="0.25">
      <c r="B78" s="35" t="s">
        <v>13</v>
      </c>
      <c r="C78" s="43" t="s">
        <v>166</v>
      </c>
      <c r="D78" s="120">
        <v>1</v>
      </c>
      <c r="E78" s="120">
        <v>1</v>
      </c>
      <c r="F78" s="120">
        <v>1</v>
      </c>
      <c r="G78" s="120">
        <v>1</v>
      </c>
      <c r="H78" s="132">
        <v>1</v>
      </c>
      <c r="I78" s="132"/>
      <c r="J78" s="132"/>
      <c r="K78" s="132"/>
      <c r="L78" s="132"/>
      <c r="M78" s="132"/>
      <c r="N78" s="132"/>
      <c r="O78" s="132"/>
      <c r="P78" s="132"/>
    </row>
    <row r="79" spans="1:16" x14ac:dyDescent="0.25">
      <c r="C79" s="43" t="s">
        <v>167</v>
      </c>
      <c r="D79" s="121">
        <v>1</v>
      </c>
      <c r="E79" s="121">
        <v>1</v>
      </c>
      <c r="F79" s="121">
        <v>1</v>
      </c>
      <c r="G79" s="121">
        <v>1</v>
      </c>
      <c r="H79" s="132">
        <v>1</v>
      </c>
      <c r="I79" s="132"/>
      <c r="J79" s="132"/>
      <c r="K79" s="132"/>
      <c r="L79" s="132"/>
      <c r="M79" s="132"/>
      <c r="N79" s="132"/>
      <c r="O79" s="132"/>
      <c r="P79" s="132"/>
    </row>
    <row r="80" spans="1:16" x14ac:dyDescent="0.25">
      <c r="C80" s="43" t="s">
        <v>168</v>
      </c>
      <c r="D80" s="121">
        <v>1</v>
      </c>
      <c r="E80" s="121">
        <v>1</v>
      </c>
      <c r="F80" s="121">
        <v>1</v>
      </c>
      <c r="G80" s="121">
        <v>1</v>
      </c>
      <c r="H80" s="132">
        <v>1</v>
      </c>
      <c r="I80" s="132"/>
      <c r="J80" s="132"/>
      <c r="K80" s="132"/>
      <c r="L80" s="132"/>
      <c r="M80" s="132"/>
      <c r="N80" s="132"/>
      <c r="O80" s="132"/>
      <c r="P80" s="132"/>
    </row>
    <row r="81" spans="2:16" x14ac:dyDescent="0.25">
      <c r="C81" s="43" t="s">
        <v>169</v>
      </c>
      <c r="D81" s="121">
        <v>1</v>
      </c>
      <c r="E81" s="121">
        <v>1</v>
      </c>
      <c r="F81" s="121">
        <v>1</v>
      </c>
      <c r="G81" s="121">
        <v>1</v>
      </c>
      <c r="H81" s="132">
        <v>1</v>
      </c>
      <c r="I81" s="132"/>
      <c r="J81" s="132"/>
      <c r="K81" s="132"/>
      <c r="L81" s="132"/>
      <c r="M81" s="132"/>
      <c r="N81" s="132"/>
      <c r="O81" s="132"/>
      <c r="P81" s="132"/>
    </row>
    <row r="82" spans="2:16" x14ac:dyDescent="0.25">
      <c r="B82" s="35" t="s">
        <v>71</v>
      </c>
      <c r="C82" s="43" t="s">
        <v>166</v>
      </c>
      <c r="D82" s="120">
        <v>1</v>
      </c>
      <c r="E82" s="120">
        <v>1</v>
      </c>
      <c r="F82" s="120">
        <v>1</v>
      </c>
      <c r="G82" s="120">
        <v>1</v>
      </c>
      <c r="H82" s="132">
        <v>1</v>
      </c>
      <c r="I82" s="132"/>
      <c r="J82" s="132"/>
      <c r="K82" s="132"/>
      <c r="L82" s="132"/>
      <c r="M82" s="132"/>
      <c r="N82" s="132"/>
      <c r="O82" s="132"/>
      <c r="P82" s="132"/>
    </row>
    <row r="83" spans="2:16" x14ac:dyDescent="0.25">
      <c r="C83" s="43" t="s">
        <v>167</v>
      </c>
      <c r="D83" s="121">
        <v>1</v>
      </c>
      <c r="E83" s="121">
        <v>2.2799999999999998</v>
      </c>
      <c r="F83" s="121">
        <v>1</v>
      </c>
      <c r="G83" s="121">
        <v>1</v>
      </c>
      <c r="H83" s="132">
        <v>1</v>
      </c>
      <c r="I83" s="132"/>
      <c r="J83" s="132"/>
      <c r="K83" s="132"/>
      <c r="L83" s="132"/>
      <c r="M83" s="132"/>
      <c r="N83" s="132"/>
      <c r="O83" s="132"/>
      <c r="P83" s="132"/>
    </row>
    <row r="84" spans="2:16" x14ac:dyDescent="0.25">
      <c r="C84" s="43" t="s">
        <v>168</v>
      </c>
      <c r="D84" s="121">
        <v>1</v>
      </c>
      <c r="E84" s="121">
        <v>4.62</v>
      </c>
      <c r="F84" s="121">
        <v>1</v>
      </c>
      <c r="G84" s="121">
        <v>1</v>
      </c>
      <c r="H84" s="132">
        <v>1</v>
      </c>
      <c r="I84" s="132"/>
      <c r="J84" s="132"/>
      <c r="K84" s="132"/>
      <c r="L84" s="132"/>
      <c r="M84" s="132"/>
      <c r="N84" s="132"/>
      <c r="O84" s="132"/>
      <c r="P84" s="132"/>
    </row>
    <row r="85" spans="2:16" x14ac:dyDescent="0.25">
      <c r="C85" s="43" t="s">
        <v>169</v>
      </c>
      <c r="D85" s="121">
        <v>1</v>
      </c>
      <c r="E85" s="121">
        <v>10.53</v>
      </c>
      <c r="F85" s="121">
        <v>1.47</v>
      </c>
      <c r="G85" s="121">
        <v>2.57</v>
      </c>
      <c r="H85" s="132">
        <v>1</v>
      </c>
      <c r="I85" s="132"/>
      <c r="J85" s="132"/>
      <c r="K85" s="132"/>
      <c r="L85" s="132"/>
      <c r="M85" s="132"/>
      <c r="N85" s="132"/>
      <c r="O85" s="132"/>
      <c r="P85" s="132"/>
    </row>
    <row r="86" spans="2:16" x14ac:dyDescent="0.25">
      <c r="B86" s="35" t="s">
        <v>16</v>
      </c>
      <c r="C86" s="43" t="s">
        <v>166</v>
      </c>
      <c r="D86" s="120">
        <v>1</v>
      </c>
      <c r="E86" s="120">
        <v>1</v>
      </c>
      <c r="F86" s="120">
        <v>1</v>
      </c>
      <c r="G86" s="120">
        <v>1</v>
      </c>
      <c r="H86" s="132">
        <v>1</v>
      </c>
      <c r="I86" s="132"/>
      <c r="J86" s="132"/>
      <c r="K86" s="132"/>
      <c r="L86" s="132"/>
      <c r="M86" s="132"/>
      <c r="N86" s="132"/>
      <c r="O86" s="132"/>
      <c r="P86" s="132"/>
    </row>
    <row r="87" spans="2:16" x14ac:dyDescent="0.25">
      <c r="C87" s="43" t="s">
        <v>167</v>
      </c>
      <c r="D87" s="121">
        <v>1</v>
      </c>
      <c r="E87" s="121">
        <v>1.66</v>
      </c>
      <c r="F87" s="121">
        <v>1</v>
      </c>
      <c r="G87" s="121">
        <v>1</v>
      </c>
      <c r="H87" s="132">
        <v>1</v>
      </c>
      <c r="I87" s="132"/>
      <c r="J87" s="132"/>
      <c r="K87" s="132"/>
      <c r="L87" s="132"/>
      <c r="M87" s="132"/>
      <c r="N87" s="132"/>
      <c r="O87" s="132"/>
      <c r="P87" s="132"/>
    </row>
    <row r="88" spans="2:16" x14ac:dyDescent="0.25">
      <c r="C88" s="43" t="s">
        <v>168</v>
      </c>
      <c r="D88" s="121">
        <v>1</v>
      </c>
      <c r="E88" s="121">
        <v>2.5</v>
      </c>
      <c r="F88" s="121">
        <v>1</v>
      </c>
      <c r="G88" s="121">
        <v>1</v>
      </c>
      <c r="H88" s="132">
        <v>1</v>
      </c>
      <c r="I88" s="132"/>
      <c r="J88" s="132"/>
      <c r="K88" s="132"/>
      <c r="L88" s="132"/>
      <c r="M88" s="132"/>
      <c r="N88" s="132"/>
      <c r="O88" s="132"/>
      <c r="P88" s="132"/>
    </row>
    <row r="89" spans="2:16" x14ac:dyDescent="0.25">
      <c r="C89" s="43" t="s">
        <v>169</v>
      </c>
      <c r="D89" s="121">
        <v>1</v>
      </c>
      <c r="E89" s="121">
        <v>14.97</v>
      </c>
      <c r="F89" s="121">
        <v>1.92</v>
      </c>
      <c r="G89" s="121">
        <v>1.92</v>
      </c>
      <c r="H89" s="132">
        <v>1</v>
      </c>
      <c r="I89" s="132"/>
      <c r="J89" s="132"/>
      <c r="K89" s="132"/>
      <c r="L89" s="132"/>
      <c r="M89" s="132"/>
      <c r="N89" s="132"/>
      <c r="O89" s="132"/>
      <c r="P89" s="132"/>
    </row>
    <row r="90" spans="2:16" x14ac:dyDescent="0.25">
      <c r="B90" s="35" t="s">
        <v>18</v>
      </c>
      <c r="C90" s="43" t="s">
        <v>166</v>
      </c>
      <c r="D90" s="120">
        <v>1</v>
      </c>
      <c r="E90" s="120">
        <v>1</v>
      </c>
      <c r="F90" s="120">
        <v>1</v>
      </c>
      <c r="G90" s="120">
        <v>1</v>
      </c>
      <c r="H90" s="132">
        <v>1</v>
      </c>
      <c r="I90" s="132"/>
      <c r="J90" s="132"/>
      <c r="K90" s="132"/>
      <c r="L90" s="132"/>
      <c r="M90" s="132"/>
      <c r="N90" s="132"/>
      <c r="O90" s="132"/>
      <c r="P90" s="132"/>
    </row>
    <row r="91" spans="2:16" x14ac:dyDescent="0.25">
      <c r="C91" s="43" t="s">
        <v>167</v>
      </c>
      <c r="D91" s="121">
        <v>1</v>
      </c>
      <c r="E91" s="121">
        <v>1.48</v>
      </c>
      <c r="F91" s="121">
        <v>1</v>
      </c>
      <c r="G91" s="121">
        <v>1</v>
      </c>
      <c r="H91" s="132">
        <v>1</v>
      </c>
      <c r="I91" s="132"/>
      <c r="J91" s="132"/>
      <c r="K91" s="132"/>
      <c r="L91" s="132"/>
      <c r="M91" s="132"/>
      <c r="N91" s="132"/>
      <c r="O91" s="132"/>
      <c r="P91" s="132"/>
    </row>
    <row r="92" spans="2:16" x14ac:dyDescent="0.25">
      <c r="C92" s="43" t="s">
        <v>168</v>
      </c>
      <c r="D92" s="121">
        <v>1</v>
      </c>
      <c r="E92" s="121">
        <v>2.84</v>
      </c>
      <c r="F92" s="121">
        <v>1</v>
      </c>
      <c r="G92" s="121">
        <v>1</v>
      </c>
      <c r="H92" s="132">
        <v>1</v>
      </c>
      <c r="I92" s="132"/>
      <c r="J92" s="132"/>
      <c r="K92" s="132"/>
      <c r="L92" s="132"/>
      <c r="M92" s="132"/>
      <c r="N92" s="132"/>
      <c r="O92" s="132"/>
      <c r="P92" s="132"/>
    </row>
    <row r="93" spans="2:16" x14ac:dyDescent="0.25">
      <c r="C93" s="43" t="s">
        <v>169</v>
      </c>
      <c r="D93" s="121">
        <v>1</v>
      </c>
      <c r="E93" s="121">
        <v>14.4</v>
      </c>
      <c r="F93" s="121">
        <v>3.69</v>
      </c>
      <c r="G93" s="121">
        <v>3.69</v>
      </c>
      <c r="H93" s="132">
        <v>1</v>
      </c>
      <c r="I93" s="132"/>
      <c r="J93" s="132"/>
      <c r="K93" s="132"/>
      <c r="L93" s="132"/>
      <c r="M93" s="132"/>
      <c r="N93" s="132"/>
      <c r="O93" s="132"/>
      <c r="P93" s="132"/>
    </row>
    <row r="94" spans="2:16" x14ac:dyDescent="0.25">
      <c r="B94" s="35" t="s">
        <v>17</v>
      </c>
      <c r="C94" s="43" t="s">
        <v>166</v>
      </c>
      <c r="D94" s="120">
        <v>1</v>
      </c>
      <c r="E94" s="120">
        <v>1</v>
      </c>
      <c r="F94" s="120">
        <v>1</v>
      </c>
      <c r="G94" s="120">
        <v>1</v>
      </c>
      <c r="H94" s="132">
        <v>1</v>
      </c>
      <c r="I94" s="132"/>
      <c r="J94" s="132"/>
      <c r="K94" s="132"/>
      <c r="L94" s="132"/>
      <c r="M94" s="132"/>
      <c r="N94" s="132"/>
      <c r="O94" s="132"/>
      <c r="P94" s="132"/>
    </row>
    <row r="95" spans="2:16" x14ac:dyDescent="0.25">
      <c r="C95" s="43" t="s">
        <v>167</v>
      </c>
      <c r="D95" s="121">
        <v>1</v>
      </c>
      <c r="E95" s="121">
        <v>1.48</v>
      </c>
      <c r="F95" s="121">
        <v>1</v>
      </c>
      <c r="G95" s="121">
        <v>1</v>
      </c>
      <c r="H95" s="132">
        <v>1</v>
      </c>
      <c r="I95" s="132"/>
      <c r="J95" s="132"/>
      <c r="K95" s="132"/>
      <c r="L95" s="132"/>
      <c r="M95" s="132"/>
      <c r="N95" s="132"/>
      <c r="O95" s="132"/>
      <c r="P95" s="132"/>
    </row>
    <row r="96" spans="2:16" x14ac:dyDescent="0.25">
      <c r="C96" s="43" t="s">
        <v>168</v>
      </c>
      <c r="D96" s="121">
        <v>1</v>
      </c>
      <c r="E96" s="121">
        <v>2.84</v>
      </c>
      <c r="F96" s="121">
        <v>1</v>
      </c>
      <c r="G96" s="121">
        <v>1</v>
      </c>
      <c r="H96" s="132">
        <v>1</v>
      </c>
      <c r="I96" s="132"/>
      <c r="J96" s="132"/>
      <c r="K96" s="132"/>
      <c r="L96" s="132"/>
      <c r="M96" s="132"/>
      <c r="N96" s="132"/>
      <c r="O96" s="132"/>
      <c r="P96" s="132"/>
    </row>
    <row r="97" spans="1:16" x14ac:dyDescent="0.25">
      <c r="C97" s="43" t="s">
        <v>169</v>
      </c>
      <c r="D97" s="121">
        <v>1</v>
      </c>
      <c r="E97" s="121">
        <v>14.4</v>
      </c>
      <c r="F97" s="121">
        <v>3.69</v>
      </c>
      <c r="G97" s="121">
        <v>3.69</v>
      </c>
      <c r="H97" s="132">
        <v>1</v>
      </c>
      <c r="I97" s="132"/>
      <c r="J97" s="132"/>
      <c r="K97" s="132"/>
      <c r="L97" s="132"/>
      <c r="M97" s="132"/>
      <c r="N97" s="132"/>
      <c r="O97" s="132"/>
      <c r="P97" s="132"/>
    </row>
    <row r="98" spans="1:16" x14ac:dyDescent="0.25">
      <c r="B98" s="35" t="s">
        <v>20</v>
      </c>
      <c r="C98" s="43" t="s">
        <v>166</v>
      </c>
      <c r="D98" s="120">
        <v>1</v>
      </c>
      <c r="E98" s="120">
        <v>1</v>
      </c>
      <c r="F98" s="120">
        <v>1</v>
      </c>
      <c r="G98" s="120">
        <v>1</v>
      </c>
      <c r="H98" s="132">
        <v>1</v>
      </c>
      <c r="I98" s="132"/>
      <c r="J98" s="132"/>
      <c r="K98" s="132"/>
      <c r="L98" s="132"/>
      <c r="M98" s="132"/>
      <c r="N98" s="132"/>
      <c r="O98" s="132"/>
      <c r="P98" s="132"/>
    </row>
    <row r="99" spans="1:16" x14ac:dyDescent="0.25">
      <c r="C99" s="43" t="s">
        <v>167</v>
      </c>
      <c r="D99" s="121">
        <v>1</v>
      </c>
      <c r="E99" s="121">
        <v>1.48</v>
      </c>
      <c r="F99" s="121">
        <v>1</v>
      </c>
      <c r="G99" s="121">
        <v>1</v>
      </c>
      <c r="H99" s="132">
        <v>1</v>
      </c>
      <c r="I99" s="132"/>
      <c r="J99" s="132"/>
      <c r="K99" s="132"/>
      <c r="L99" s="132"/>
      <c r="M99" s="132"/>
      <c r="N99" s="132"/>
      <c r="O99" s="132"/>
      <c r="P99" s="132"/>
    </row>
    <row r="100" spans="1:16" x14ac:dyDescent="0.25">
      <c r="C100" s="43" t="s">
        <v>168</v>
      </c>
      <c r="D100" s="121">
        <v>1</v>
      </c>
      <c r="E100" s="121">
        <v>2.84</v>
      </c>
      <c r="F100" s="121">
        <v>1</v>
      </c>
      <c r="G100" s="121">
        <v>1</v>
      </c>
      <c r="H100" s="132">
        <v>1</v>
      </c>
      <c r="I100" s="132"/>
      <c r="J100" s="132"/>
      <c r="K100" s="132"/>
      <c r="L100" s="132"/>
      <c r="M100" s="132"/>
      <c r="N100" s="132"/>
      <c r="O100" s="132"/>
      <c r="P100" s="132"/>
    </row>
    <row r="101" spans="1:16" x14ac:dyDescent="0.25">
      <c r="C101" s="43" t="s">
        <v>169</v>
      </c>
      <c r="D101" s="121">
        <v>1</v>
      </c>
      <c r="E101" s="121">
        <v>14.4</v>
      </c>
      <c r="F101" s="121">
        <v>3.69</v>
      </c>
      <c r="G101" s="121">
        <v>3.69</v>
      </c>
      <c r="H101" s="132">
        <v>1</v>
      </c>
      <c r="I101" s="132"/>
      <c r="J101" s="132"/>
      <c r="K101" s="132"/>
      <c r="L101" s="132"/>
      <c r="M101" s="132"/>
      <c r="N101" s="132"/>
      <c r="O101" s="132"/>
      <c r="P101" s="132"/>
    </row>
    <row r="103" spans="1:16" s="112" customFormat="1" x14ac:dyDescent="0.25">
      <c r="A103" s="111" t="s">
        <v>247</v>
      </c>
    </row>
    <row r="104" spans="1:16" s="36" customFormat="1" ht="26.4" x14ac:dyDescent="0.25">
      <c r="A104" s="135" t="s">
        <v>71</v>
      </c>
      <c r="B104" s="140" t="s">
        <v>169</v>
      </c>
      <c r="C104" s="137" t="s">
        <v>246</v>
      </c>
      <c r="D104" s="115" t="s">
        <v>1</v>
      </c>
      <c r="E104" s="115" t="s">
        <v>2</v>
      </c>
      <c r="F104" s="115" t="s">
        <v>3</v>
      </c>
      <c r="G104" s="115" t="s">
        <v>4</v>
      </c>
      <c r="H104" s="138" t="s">
        <v>5</v>
      </c>
      <c r="I104" s="134"/>
      <c r="J104" s="134"/>
      <c r="K104" s="134"/>
      <c r="L104" s="134"/>
      <c r="M104" s="134"/>
      <c r="N104" s="134"/>
      <c r="O104" s="134"/>
      <c r="P104" s="134"/>
    </row>
    <row r="105" spans="1:16" x14ac:dyDescent="0.25">
      <c r="A105" s="40"/>
      <c r="B105" s="36"/>
      <c r="C105" s="43" t="s">
        <v>166</v>
      </c>
      <c r="D105" s="120">
        <v>1</v>
      </c>
      <c r="E105" s="120">
        <v>1</v>
      </c>
      <c r="F105" s="120">
        <v>1</v>
      </c>
      <c r="G105" s="120">
        <v>1</v>
      </c>
      <c r="H105" s="132">
        <v>1</v>
      </c>
      <c r="I105" s="132"/>
      <c r="J105" s="132"/>
      <c r="K105" s="132"/>
      <c r="L105" s="132"/>
      <c r="M105" s="132"/>
      <c r="N105" s="132"/>
      <c r="O105" s="132"/>
      <c r="P105" s="132"/>
    </row>
    <row r="106" spans="1:16" x14ac:dyDescent="0.25">
      <c r="C106" s="43" t="s">
        <v>167</v>
      </c>
      <c r="D106" s="121">
        <v>1.26</v>
      </c>
      <c r="E106" s="121">
        <v>1.26</v>
      </c>
      <c r="F106" s="121">
        <v>1</v>
      </c>
      <c r="G106" s="121">
        <v>1</v>
      </c>
      <c r="H106" s="132">
        <v>1</v>
      </c>
      <c r="I106" s="132"/>
      <c r="J106" s="132"/>
      <c r="K106" s="132"/>
      <c r="L106" s="132"/>
      <c r="M106" s="132"/>
      <c r="N106" s="132"/>
      <c r="O106" s="132"/>
      <c r="P106" s="132"/>
    </row>
    <row r="107" spans="1:16" x14ac:dyDescent="0.25">
      <c r="C107" s="43" t="s">
        <v>168</v>
      </c>
      <c r="D107" s="121">
        <v>1.68</v>
      </c>
      <c r="E107" s="121">
        <v>1.68</v>
      </c>
      <c r="F107" s="121">
        <v>1</v>
      </c>
      <c r="G107" s="121">
        <v>1</v>
      </c>
      <c r="H107" s="132">
        <v>1</v>
      </c>
      <c r="I107" s="132"/>
      <c r="J107" s="132"/>
      <c r="K107" s="132"/>
      <c r="L107" s="132"/>
      <c r="M107" s="132"/>
      <c r="N107" s="132"/>
      <c r="O107" s="132"/>
      <c r="P107" s="132"/>
    </row>
    <row r="108" spans="1:16" x14ac:dyDescent="0.25">
      <c r="C108" s="43" t="s">
        <v>169</v>
      </c>
      <c r="D108" s="121">
        <v>2.65</v>
      </c>
      <c r="E108" s="121">
        <v>2.65</v>
      </c>
      <c r="F108" s="121">
        <v>2.0699999999999998</v>
      </c>
      <c r="G108" s="121">
        <v>2.0699999999999998</v>
      </c>
      <c r="H108" s="132">
        <v>1</v>
      </c>
      <c r="I108" s="132"/>
      <c r="J108" s="132"/>
      <c r="K108" s="132"/>
      <c r="L108" s="132"/>
      <c r="M108" s="132"/>
      <c r="N108" s="132"/>
      <c r="O108" s="132"/>
      <c r="P108" s="132"/>
    </row>
    <row r="111" spans="1:16" x14ac:dyDescent="0.25">
      <c r="A111" s="40"/>
    </row>
  </sheetData>
  <sheetProtection algorithmName="SHA-512" hashValue="6Q2xJ/9aJbxYXwMjsVeLV2/zzgBVbvobf8W8fU1+G10Shf6IHtw6a/k+J8sll0L+lynbixJVHOx6NjbYiCz+Sw==" saltValue="6Ti8+FZ3dpNwHMxGgDKv1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2">
    <tabColor rgb="FF007600"/>
  </sheetPr>
  <dimension ref="A1:I40"/>
  <sheetViews>
    <sheetView zoomScale="85" zoomScaleNormal="85" workbookViewId="0">
      <selection activeCell="F6" sqref="F6"/>
    </sheetView>
  </sheetViews>
  <sheetFormatPr defaultColWidth="14.44140625" defaultRowHeight="15.75" customHeight="1" x14ac:dyDescent="0.25"/>
  <cols>
    <col min="1" max="1" width="8.44140625" style="12" customWidth="1"/>
    <col min="2" max="9" width="16.77734375" style="12" customWidth="1"/>
    <col min="10" max="16384" width="14.44140625" style="12"/>
  </cols>
  <sheetData>
    <row r="1" spans="1:9" s="21" customFormat="1" ht="30" customHeight="1" x14ac:dyDescent="0.25">
      <c r="A1" s="31" t="s">
        <v>0</v>
      </c>
      <c r="B1" s="25" t="s">
        <v>112</v>
      </c>
      <c r="C1" s="23" t="s">
        <v>49</v>
      </c>
      <c r="D1" s="23" t="s">
        <v>50</v>
      </c>
      <c r="E1" s="23" t="s">
        <v>51</v>
      </c>
      <c r="F1" s="23" t="s">
        <v>52</v>
      </c>
      <c r="G1" s="23" t="s">
        <v>113</v>
      </c>
      <c r="H1" s="23" t="s">
        <v>130</v>
      </c>
      <c r="I1" s="23" t="s">
        <v>36</v>
      </c>
    </row>
    <row r="2" spans="1:9" ht="15.75" customHeight="1" x14ac:dyDescent="0.25">
      <c r="A2" s="92">
        <f>start_year</f>
        <v>2020</v>
      </c>
      <c r="B2" s="74">
        <v>633857</v>
      </c>
      <c r="C2" s="75">
        <v>1131000</v>
      </c>
      <c r="D2" s="75">
        <v>1822000</v>
      </c>
      <c r="E2" s="75">
        <v>1253000</v>
      </c>
      <c r="F2" s="75">
        <v>751000</v>
      </c>
      <c r="G2" s="22">
        <f t="shared" ref="G2:G40" si="0">C2+D2+E2+F2</f>
        <v>4957000</v>
      </c>
      <c r="H2" s="22">
        <f t="shared" ref="H2:H40" si="1">(B2 + stillbirth*B2/(1000-stillbirth))/(1-abortion)</f>
        <v>744808.08052322234</v>
      </c>
      <c r="I2" s="22">
        <f>G2-H2</f>
        <v>4212191.9194767773</v>
      </c>
    </row>
    <row r="3" spans="1:9" ht="15.75" customHeight="1" x14ac:dyDescent="0.25">
      <c r="A3" s="92">
        <f t="shared" ref="A3:A40" si="2">IF($A$2+ROW(A3)-2&lt;=end_year,A2+1,"")</f>
        <v>2021</v>
      </c>
      <c r="B3" s="74">
        <v>646216</v>
      </c>
      <c r="C3" s="75">
        <v>1166000</v>
      </c>
      <c r="D3" s="75">
        <v>1870000</v>
      </c>
      <c r="E3" s="75">
        <v>1305000</v>
      </c>
      <c r="F3" s="75">
        <v>784000</v>
      </c>
      <c r="G3" s="22">
        <f t="shared" si="0"/>
        <v>5125000</v>
      </c>
      <c r="H3" s="22">
        <f t="shared" si="1"/>
        <v>759330.41453102941</v>
      </c>
      <c r="I3" s="22">
        <f t="shared" ref="I3:I15" si="3">G3-H3</f>
        <v>4365669.5854689702</v>
      </c>
    </row>
    <row r="4" spans="1:9" ht="15.75" customHeight="1" x14ac:dyDescent="0.25">
      <c r="A4" s="92">
        <f t="shared" si="2"/>
        <v>2022</v>
      </c>
      <c r="B4" s="74">
        <v>656427</v>
      </c>
      <c r="C4" s="75">
        <v>1207000</v>
      </c>
      <c r="D4" s="75">
        <v>1919000</v>
      </c>
      <c r="E4" s="75">
        <v>1360000</v>
      </c>
      <c r="F4" s="75">
        <v>819000</v>
      </c>
      <c r="G4" s="22">
        <f t="shared" si="0"/>
        <v>5305000</v>
      </c>
      <c r="H4" s="22">
        <f t="shared" si="1"/>
        <v>771328.7600730405</v>
      </c>
      <c r="I4" s="22">
        <f t="shared" si="3"/>
        <v>4533671.2399269594</v>
      </c>
    </row>
    <row r="5" spans="1:9" ht="15.75" customHeight="1" x14ac:dyDescent="0.25">
      <c r="A5" s="92" t="str">
        <f t="shared" si="2"/>
        <v/>
      </c>
      <c r="B5" s="74">
        <v>754849.30919999979</v>
      </c>
      <c r="C5" s="75">
        <v>1250000</v>
      </c>
      <c r="D5" s="75">
        <v>1973000</v>
      </c>
      <c r="E5" s="75">
        <v>1415000</v>
      </c>
      <c r="F5" s="75">
        <v>856000</v>
      </c>
      <c r="G5" s="22">
        <f t="shared" si="0"/>
        <v>5494000</v>
      </c>
      <c r="H5" s="22">
        <f t="shared" si="1"/>
        <v>886979.02692489338</v>
      </c>
      <c r="I5" s="22">
        <f t="shared" si="3"/>
        <v>4607020.9730751067</v>
      </c>
    </row>
    <row r="6" spans="1:9" ht="15.75" customHeight="1" x14ac:dyDescent="0.25">
      <c r="A6" s="92" t="str">
        <f t="shared" si="2"/>
        <v/>
      </c>
      <c r="B6" s="74">
        <v>766819.77679999976</v>
      </c>
      <c r="C6" s="75">
        <v>1288000</v>
      </c>
      <c r="D6" s="75">
        <v>2029000</v>
      </c>
      <c r="E6" s="75">
        <v>1470000</v>
      </c>
      <c r="F6" s="75">
        <v>895000</v>
      </c>
      <c r="G6" s="22">
        <f t="shared" si="0"/>
        <v>5682000</v>
      </c>
      <c r="H6" s="22">
        <f t="shared" si="1"/>
        <v>901044.81936091837</v>
      </c>
      <c r="I6" s="22">
        <f t="shared" si="3"/>
        <v>4780955.1806390816</v>
      </c>
    </row>
    <row r="7" spans="1:9" ht="15.75" customHeight="1" x14ac:dyDescent="0.25">
      <c r="A7" s="92" t="str">
        <f t="shared" si="2"/>
        <v/>
      </c>
      <c r="B7" s="74">
        <v>778708.75800000003</v>
      </c>
      <c r="C7" s="75">
        <v>1318000</v>
      </c>
      <c r="D7" s="75">
        <v>2090000</v>
      </c>
      <c r="E7" s="75">
        <v>1522000</v>
      </c>
      <c r="F7" s="75">
        <v>937000</v>
      </c>
      <c r="G7" s="22">
        <f t="shared" si="0"/>
        <v>5867000</v>
      </c>
      <c r="H7" s="22">
        <f t="shared" si="1"/>
        <v>915014.86192091031</v>
      </c>
      <c r="I7" s="22">
        <f t="shared" si="3"/>
        <v>4951985.13807909</v>
      </c>
    </row>
    <row r="8" spans="1:9" ht="15.75" customHeight="1" x14ac:dyDescent="0.25">
      <c r="A8" s="92" t="str">
        <f t="shared" si="2"/>
        <v/>
      </c>
      <c r="B8" s="74">
        <v>789707.23920000007</v>
      </c>
      <c r="C8" s="75">
        <v>1341000</v>
      </c>
      <c r="D8" s="75">
        <v>2153000</v>
      </c>
      <c r="E8" s="75">
        <v>1573000</v>
      </c>
      <c r="F8" s="75">
        <v>983000</v>
      </c>
      <c r="G8" s="22">
        <f t="shared" si="0"/>
        <v>6050000</v>
      </c>
      <c r="H8" s="22">
        <f t="shared" si="1"/>
        <v>927938.53030548734</v>
      </c>
      <c r="I8" s="22">
        <f t="shared" si="3"/>
        <v>5122061.4696945129</v>
      </c>
    </row>
    <row r="9" spans="1:9" ht="15.75" customHeight="1" x14ac:dyDescent="0.25">
      <c r="A9" s="92" t="str">
        <f t="shared" si="2"/>
        <v/>
      </c>
      <c r="B9" s="74">
        <v>800580.06239999994</v>
      </c>
      <c r="C9" s="75">
        <v>1357000</v>
      </c>
      <c r="D9" s="75">
        <v>2221000</v>
      </c>
      <c r="E9" s="75">
        <v>1624000</v>
      </c>
      <c r="F9" s="75">
        <v>1033000</v>
      </c>
      <c r="G9" s="22">
        <f t="shared" si="0"/>
        <v>6235000</v>
      </c>
      <c r="H9" s="22">
        <f t="shared" si="1"/>
        <v>940714.54536481493</v>
      </c>
      <c r="I9" s="22">
        <f t="shared" si="3"/>
        <v>5294285.4546351852</v>
      </c>
    </row>
    <row r="10" spans="1:9" ht="15.75" customHeight="1" x14ac:dyDescent="0.25">
      <c r="A10" s="92" t="str">
        <f t="shared" si="2"/>
        <v/>
      </c>
      <c r="B10" s="74">
        <v>811278.2503999999</v>
      </c>
      <c r="C10" s="75">
        <v>1368000</v>
      </c>
      <c r="D10" s="75">
        <v>2290000</v>
      </c>
      <c r="E10" s="75">
        <v>1671000</v>
      </c>
      <c r="F10" s="75">
        <v>1084000</v>
      </c>
      <c r="G10" s="22">
        <f t="shared" si="0"/>
        <v>6413000</v>
      </c>
      <c r="H10" s="22">
        <f t="shared" si="1"/>
        <v>953285.35687175824</v>
      </c>
      <c r="I10" s="22">
        <f t="shared" si="3"/>
        <v>5459714.6431282414</v>
      </c>
    </row>
    <row r="11" spans="1:9" ht="15.75" customHeight="1" x14ac:dyDescent="0.25">
      <c r="A11" s="92" t="str">
        <f t="shared" si="2"/>
        <v/>
      </c>
      <c r="B11" s="74">
        <v>821691.09239999985</v>
      </c>
      <c r="C11" s="75">
        <v>1382000</v>
      </c>
      <c r="D11" s="75">
        <v>2358000</v>
      </c>
      <c r="E11" s="75">
        <v>1721000</v>
      </c>
      <c r="F11" s="75">
        <v>1137000</v>
      </c>
      <c r="G11" s="22">
        <f t="shared" si="0"/>
        <v>6598000</v>
      </c>
      <c r="H11" s="22">
        <f t="shared" si="1"/>
        <v>965520.87507667125</v>
      </c>
      <c r="I11" s="22">
        <f t="shared" si="3"/>
        <v>5632479.1249233289</v>
      </c>
    </row>
    <row r="12" spans="1:9" ht="15.75" customHeight="1" x14ac:dyDescent="0.25">
      <c r="A12" s="92" t="str">
        <f t="shared" si="2"/>
        <v/>
      </c>
      <c r="B12" s="74">
        <v>831838.24399999995</v>
      </c>
      <c r="C12" s="75">
        <v>1403000</v>
      </c>
      <c r="D12" s="75">
        <v>2423000</v>
      </c>
      <c r="E12" s="75">
        <v>1771000</v>
      </c>
      <c r="F12" s="75">
        <v>1190000</v>
      </c>
      <c r="G12" s="22">
        <f t="shared" si="0"/>
        <v>6787000</v>
      </c>
      <c r="H12" s="22">
        <f t="shared" si="1"/>
        <v>977444.19611907401</v>
      </c>
      <c r="I12" s="22">
        <f t="shared" si="3"/>
        <v>5809555.8038809262</v>
      </c>
    </row>
    <row r="13" spans="1:9" ht="15.75" customHeight="1" x14ac:dyDescent="0.25">
      <c r="A13" s="92" t="str">
        <f t="shared" si="2"/>
        <v/>
      </c>
      <c r="B13" s="74">
        <v>1098000</v>
      </c>
      <c r="C13" s="75">
        <v>1773000</v>
      </c>
      <c r="D13" s="75">
        <v>1200000</v>
      </c>
      <c r="E13" s="75">
        <v>718000</v>
      </c>
      <c r="F13" s="75">
        <v>4.0551966000000002E-2</v>
      </c>
      <c r="G13" s="22">
        <f t="shared" si="0"/>
        <v>3691000.0405519661</v>
      </c>
      <c r="H13" s="22">
        <f t="shared" si="1"/>
        <v>1290195.221342508</v>
      </c>
      <c r="I13" s="22">
        <f t="shared" si="3"/>
        <v>2400804.8192094583</v>
      </c>
    </row>
    <row r="14" spans="1:9" ht="15.75" customHeight="1" x14ac:dyDescent="0.25">
      <c r="A14" s="92" t="str">
        <f t="shared" si="2"/>
        <v/>
      </c>
      <c r="B14" s="74"/>
      <c r="C14" s="75"/>
      <c r="D14" s="75"/>
      <c r="E14" s="75"/>
      <c r="F14" s="75"/>
      <c r="G14" s="22">
        <f t="shared" si="0"/>
        <v>0</v>
      </c>
      <c r="H14" s="22">
        <f t="shared" si="1"/>
        <v>0</v>
      </c>
      <c r="I14" s="22">
        <f t="shared" si="3"/>
        <v>0</v>
      </c>
    </row>
    <row r="15" spans="1:9" ht="15.75" customHeight="1" x14ac:dyDescent="0.25">
      <c r="A15" s="92" t="str">
        <f t="shared" si="2"/>
        <v/>
      </c>
      <c r="B15" s="74"/>
      <c r="C15" s="75"/>
      <c r="D15" s="75"/>
      <c r="E15" s="75"/>
      <c r="F15" s="75"/>
      <c r="G15" s="22">
        <f t="shared" si="0"/>
        <v>0</v>
      </c>
      <c r="H15" s="22">
        <f t="shared" si="1"/>
        <v>0</v>
      </c>
      <c r="I15" s="22">
        <f t="shared" si="3"/>
        <v>0</v>
      </c>
    </row>
    <row r="16" spans="1:9" ht="15.75" customHeight="1" x14ac:dyDescent="0.25">
      <c r="A16" s="92" t="str">
        <f t="shared" si="2"/>
        <v/>
      </c>
      <c r="B16" s="74"/>
      <c r="C16" s="75"/>
      <c r="D16" s="75"/>
      <c r="E16" s="75"/>
      <c r="F16" s="75"/>
      <c r="G16" s="22">
        <f t="shared" si="0"/>
        <v>0</v>
      </c>
      <c r="H16" s="22">
        <f t="shared" si="1"/>
        <v>0</v>
      </c>
      <c r="I16" s="22">
        <f t="shared" ref="I16:I40" si="4">G16-H16</f>
        <v>0</v>
      </c>
    </row>
    <row r="17" spans="1:9" ht="15.75" customHeight="1" x14ac:dyDescent="0.25">
      <c r="A17" s="92" t="str">
        <f t="shared" si="2"/>
        <v/>
      </c>
      <c r="B17" s="74"/>
      <c r="C17" s="75"/>
      <c r="D17" s="75"/>
      <c r="E17" s="75"/>
      <c r="F17" s="75"/>
      <c r="G17" s="22">
        <f t="shared" si="0"/>
        <v>0</v>
      </c>
      <c r="H17" s="22">
        <f t="shared" si="1"/>
        <v>0</v>
      </c>
      <c r="I17" s="22">
        <f t="shared" si="4"/>
        <v>0</v>
      </c>
    </row>
    <row r="18" spans="1:9" ht="15.75" customHeight="1" x14ac:dyDescent="0.25">
      <c r="A18" s="92" t="str">
        <f t="shared" si="2"/>
        <v/>
      </c>
      <c r="B18" s="74"/>
      <c r="C18" s="75"/>
      <c r="D18" s="75"/>
      <c r="E18" s="75"/>
      <c r="F18" s="75"/>
      <c r="G18" s="22">
        <f t="shared" si="0"/>
        <v>0</v>
      </c>
      <c r="H18" s="22">
        <f t="shared" si="1"/>
        <v>0</v>
      </c>
      <c r="I18" s="22">
        <f t="shared" si="4"/>
        <v>0</v>
      </c>
    </row>
    <row r="19" spans="1:9" ht="15.75" customHeight="1" x14ac:dyDescent="0.25">
      <c r="A19" s="92" t="str">
        <f t="shared" si="2"/>
        <v/>
      </c>
      <c r="B19" s="74"/>
      <c r="C19" s="75"/>
      <c r="D19" s="75"/>
      <c r="E19" s="75"/>
      <c r="F19" s="75"/>
      <c r="G19" s="22">
        <f t="shared" si="0"/>
        <v>0</v>
      </c>
      <c r="H19" s="22">
        <f t="shared" si="1"/>
        <v>0</v>
      </c>
      <c r="I19" s="22">
        <f t="shared" si="4"/>
        <v>0</v>
      </c>
    </row>
    <row r="20" spans="1:9" ht="15.75" customHeight="1" x14ac:dyDescent="0.25">
      <c r="A20" s="92" t="str">
        <f t="shared" si="2"/>
        <v/>
      </c>
      <c r="B20" s="74"/>
      <c r="C20" s="75"/>
      <c r="D20" s="75"/>
      <c r="E20" s="75"/>
      <c r="F20" s="75"/>
      <c r="G20" s="22">
        <f t="shared" si="0"/>
        <v>0</v>
      </c>
      <c r="H20" s="22">
        <f t="shared" si="1"/>
        <v>0</v>
      </c>
      <c r="I20" s="22">
        <f t="shared" si="4"/>
        <v>0</v>
      </c>
    </row>
    <row r="21" spans="1:9" ht="15.75" customHeight="1" x14ac:dyDescent="0.25">
      <c r="A21" s="92" t="str">
        <f t="shared" si="2"/>
        <v/>
      </c>
      <c r="B21" s="74"/>
      <c r="C21" s="75"/>
      <c r="D21" s="75"/>
      <c r="E21" s="75"/>
      <c r="F21" s="75"/>
      <c r="G21" s="22">
        <f t="shared" si="0"/>
        <v>0</v>
      </c>
      <c r="H21" s="22">
        <f t="shared" si="1"/>
        <v>0</v>
      </c>
      <c r="I21" s="22">
        <f t="shared" si="4"/>
        <v>0</v>
      </c>
    </row>
    <row r="22" spans="1:9" ht="15.75" customHeight="1" x14ac:dyDescent="0.25">
      <c r="A22" s="92" t="str">
        <f t="shared" si="2"/>
        <v/>
      </c>
      <c r="B22" s="74"/>
      <c r="C22" s="75"/>
      <c r="D22" s="75"/>
      <c r="E22" s="75"/>
      <c r="F22" s="75"/>
      <c r="G22" s="22">
        <f t="shared" si="0"/>
        <v>0</v>
      </c>
      <c r="H22" s="22">
        <f t="shared" si="1"/>
        <v>0</v>
      </c>
      <c r="I22" s="22">
        <f t="shared" si="4"/>
        <v>0</v>
      </c>
    </row>
    <row r="23" spans="1:9" ht="15.75" customHeight="1" x14ac:dyDescent="0.25">
      <c r="A23" s="92" t="str">
        <f t="shared" si="2"/>
        <v/>
      </c>
      <c r="B23" s="74"/>
      <c r="C23" s="75"/>
      <c r="D23" s="75"/>
      <c r="E23" s="75"/>
      <c r="F23" s="75"/>
      <c r="G23" s="22">
        <f t="shared" si="0"/>
        <v>0</v>
      </c>
      <c r="H23" s="22">
        <f t="shared" si="1"/>
        <v>0</v>
      </c>
      <c r="I23" s="22">
        <f t="shared" si="4"/>
        <v>0</v>
      </c>
    </row>
    <row r="24" spans="1:9" ht="15.75" customHeight="1" x14ac:dyDescent="0.25">
      <c r="A24" s="92" t="str">
        <f t="shared" si="2"/>
        <v/>
      </c>
      <c r="B24" s="74"/>
      <c r="C24" s="75"/>
      <c r="D24" s="75"/>
      <c r="E24" s="75"/>
      <c r="F24" s="75"/>
      <c r="G24" s="22">
        <f t="shared" si="0"/>
        <v>0</v>
      </c>
      <c r="H24" s="22">
        <f t="shared" si="1"/>
        <v>0</v>
      </c>
      <c r="I24" s="22">
        <f t="shared" si="4"/>
        <v>0</v>
      </c>
    </row>
    <row r="25" spans="1:9" ht="15.75" customHeight="1" x14ac:dyDescent="0.25">
      <c r="A25" s="92" t="str">
        <f t="shared" si="2"/>
        <v/>
      </c>
      <c r="B25" s="74"/>
      <c r="C25" s="75"/>
      <c r="D25" s="75"/>
      <c r="E25" s="75"/>
      <c r="F25" s="75"/>
      <c r="G25" s="22">
        <f t="shared" si="0"/>
        <v>0</v>
      </c>
      <c r="H25" s="22">
        <f t="shared" si="1"/>
        <v>0</v>
      </c>
      <c r="I25" s="22">
        <f t="shared" si="4"/>
        <v>0</v>
      </c>
    </row>
    <row r="26" spans="1:9" ht="15.75" customHeight="1" x14ac:dyDescent="0.25">
      <c r="A26" s="92" t="str">
        <f t="shared" si="2"/>
        <v/>
      </c>
      <c r="B26" s="74"/>
      <c r="C26" s="75"/>
      <c r="D26" s="75"/>
      <c r="E26" s="75"/>
      <c r="F26" s="75"/>
      <c r="G26" s="22">
        <f t="shared" si="0"/>
        <v>0</v>
      </c>
      <c r="H26" s="22">
        <f t="shared" si="1"/>
        <v>0</v>
      </c>
      <c r="I26" s="22">
        <f t="shared" si="4"/>
        <v>0</v>
      </c>
    </row>
    <row r="27" spans="1:9" ht="15.75" customHeight="1" x14ac:dyDescent="0.25">
      <c r="A27" s="92" t="str">
        <f t="shared" si="2"/>
        <v/>
      </c>
      <c r="B27" s="74"/>
      <c r="C27" s="75"/>
      <c r="D27" s="75"/>
      <c r="E27" s="75"/>
      <c r="F27" s="75"/>
      <c r="G27" s="22">
        <f t="shared" si="0"/>
        <v>0</v>
      </c>
      <c r="H27" s="22">
        <f t="shared" si="1"/>
        <v>0</v>
      </c>
      <c r="I27" s="22">
        <f t="shared" si="4"/>
        <v>0</v>
      </c>
    </row>
    <row r="28" spans="1:9" ht="15.75" customHeight="1" x14ac:dyDescent="0.25">
      <c r="A28" s="92" t="str">
        <f t="shared" si="2"/>
        <v/>
      </c>
      <c r="B28" s="74"/>
      <c r="C28" s="75"/>
      <c r="D28" s="75"/>
      <c r="E28" s="75"/>
      <c r="F28" s="75"/>
      <c r="G28" s="22">
        <f t="shared" si="0"/>
        <v>0</v>
      </c>
      <c r="H28" s="22">
        <f t="shared" si="1"/>
        <v>0</v>
      </c>
      <c r="I28" s="22">
        <f t="shared" si="4"/>
        <v>0</v>
      </c>
    </row>
    <row r="29" spans="1:9" ht="15.75" customHeight="1" x14ac:dyDescent="0.25">
      <c r="A29" s="92" t="str">
        <f t="shared" si="2"/>
        <v/>
      </c>
      <c r="B29" s="74"/>
      <c r="C29" s="75"/>
      <c r="D29" s="75"/>
      <c r="E29" s="75"/>
      <c r="F29" s="75"/>
      <c r="G29" s="22">
        <f t="shared" si="0"/>
        <v>0</v>
      </c>
      <c r="H29" s="22">
        <f t="shared" si="1"/>
        <v>0</v>
      </c>
      <c r="I29" s="22">
        <f t="shared" si="4"/>
        <v>0</v>
      </c>
    </row>
    <row r="30" spans="1:9" ht="15.75" customHeight="1" x14ac:dyDescent="0.25">
      <c r="A30" s="92" t="str">
        <f t="shared" si="2"/>
        <v/>
      </c>
      <c r="B30" s="74"/>
      <c r="C30" s="75"/>
      <c r="D30" s="75"/>
      <c r="E30" s="75"/>
      <c r="F30" s="75"/>
      <c r="G30" s="22">
        <f t="shared" si="0"/>
        <v>0</v>
      </c>
      <c r="H30" s="22">
        <f t="shared" si="1"/>
        <v>0</v>
      </c>
      <c r="I30" s="22">
        <f t="shared" si="4"/>
        <v>0</v>
      </c>
    </row>
    <row r="31" spans="1:9" ht="15.75" customHeight="1" x14ac:dyDescent="0.25">
      <c r="A31" s="92" t="str">
        <f t="shared" si="2"/>
        <v/>
      </c>
      <c r="B31" s="74"/>
      <c r="C31" s="75"/>
      <c r="D31" s="75"/>
      <c r="E31" s="75"/>
      <c r="F31" s="75"/>
      <c r="G31" s="22">
        <f t="shared" si="0"/>
        <v>0</v>
      </c>
      <c r="H31" s="22">
        <f t="shared" si="1"/>
        <v>0</v>
      </c>
      <c r="I31" s="22">
        <f t="shared" si="4"/>
        <v>0</v>
      </c>
    </row>
    <row r="32" spans="1:9" ht="15.75" customHeight="1" x14ac:dyDescent="0.25">
      <c r="A32" s="92" t="str">
        <f t="shared" si="2"/>
        <v/>
      </c>
      <c r="B32" s="74"/>
      <c r="C32" s="75"/>
      <c r="D32" s="75"/>
      <c r="E32" s="75"/>
      <c r="F32" s="75"/>
      <c r="G32" s="22">
        <f t="shared" si="0"/>
        <v>0</v>
      </c>
      <c r="H32" s="22">
        <f t="shared" si="1"/>
        <v>0</v>
      </c>
      <c r="I32" s="22">
        <f t="shared" si="4"/>
        <v>0</v>
      </c>
    </row>
    <row r="33" spans="1:9" ht="15.75" customHeight="1" x14ac:dyDescent="0.25">
      <c r="A33" s="92" t="str">
        <f t="shared" si="2"/>
        <v/>
      </c>
      <c r="B33" s="74"/>
      <c r="C33" s="75"/>
      <c r="D33" s="75"/>
      <c r="E33" s="75"/>
      <c r="F33" s="75"/>
      <c r="G33" s="22">
        <f t="shared" si="0"/>
        <v>0</v>
      </c>
      <c r="H33" s="22">
        <f t="shared" si="1"/>
        <v>0</v>
      </c>
      <c r="I33" s="22">
        <f t="shared" si="4"/>
        <v>0</v>
      </c>
    </row>
    <row r="34" spans="1:9" ht="15.75" customHeight="1" x14ac:dyDescent="0.25">
      <c r="A34" s="92" t="str">
        <f t="shared" si="2"/>
        <v/>
      </c>
      <c r="B34" s="74"/>
      <c r="C34" s="75"/>
      <c r="D34" s="75"/>
      <c r="E34" s="75"/>
      <c r="F34" s="75"/>
      <c r="G34" s="22">
        <f t="shared" si="0"/>
        <v>0</v>
      </c>
      <c r="H34" s="22">
        <f t="shared" si="1"/>
        <v>0</v>
      </c>
      <c r="I34" s="22">
        <f t="shared" si="4"/>
        <v>0</v>
      </c>
    </row>
    <row r="35" spans="1:9" ht="15.75" customHeight="1" x14ac:dyDescent="0.25">
      <c r="A35" s="92" t="str">
        <f t="shared" si="2"/>
        <v/>
      </c>
      <c r="B35" s="74"/>
      <c r="C35" s="75"/>
      <c r="D35" s="75"/>
      <c r="E35" s="75"/>
      <c r="F35" s="75"/>
      <c r="G35" s="22">
        <f t="shared" si="0"/>
        <v>0</v>
      </c>
      <c r="H35" s="22">
        <f t="shared" si="1"/>
        <v>0</v>
      </c>
      <c r="I35" s="22">
        <f t="shared" si="4"/>
        <v>0</v>
      </c>
    </row>
    <row r="36" spans="1:9" ht="15.75" customHeight="1" x14ac:dyDescent="0.25">
      <c r="A36" s="92" t="str">
        <f t="shared" si="2"/>
        <v/>
      </c>
      <c r="B36" s="74"/>
      <c r="C36" s="75"/>
      <c r="D36" s="75"/>
      <c r="E36" s="75"/>
      <c r="F36" s="75"/>
      <c r="G36" s="22">
        <f t="shared" si="0"/>
        <v>0</v>
      </c>
      <c r="H36" s="22">
        <f t="shared" si="1"/>
        <v>0</v>
      </c>
      <c r="I36" s="22">
        <f t="shared" si="4"/>
        <v>0</v>
      </c>
    </row>
    <row r="37" spans="1:9" ht="15.75" customHeight="1" x14ac:dyDescent="0.25">
      <c r="A37" s="92" t="str">
        <f t="shared" si="2"/>
        <v/>
      </c>
      <c r="B37" s="74"/>
      <c r="C37" s="75"/>
      <c r="D37" s="75"/>
      <c r="E37" s="75"/>
      <c r="F37" s="75"/>
      <c r="G37" s="22">
        <f t="shared" si="0"/>
        <v>0</v>
      </c>
      <c r="H37" s="22">
        <f t="shared" si="1"/>
        <v>0</v>
      </c>
      <c r="I37" s="22">
        <f t="shared" si="4"/>
        <v>0</v>
      </c>
    </row>
    <row r="38" spans="1:9" ht="15.75" customHeight="1" x14ac:dyDescent="0.25">
      <c r="A38" s="92" t="str">
        <f t="shared" si="2"/>
        <v/>
      </c>
      <c r="B38" s="74"/>
      <c r="C38" s="75"/>
      <c r="D38" s="75"/>
      <c r="E38" s="75"/>
      <c r="F38" s="75"/>
      <c r="G38" s="22">
        <f t="shared" si="0"/>
        <v>0</v>
      </c>
      <c r="H38" s="22">
        <f t="shared" si="1"/>
        <v>0</v>
      </c>
      <c r="I38" s="22">
        <f t="shared" si="4"/>
        <v>0</v>
      </c>
    </row>
    <row r="39" spans="1:9" ht="15.75" customHeight="1" x14ac:dyDescent="0.25">
      <c r="A39" s="92" t="str">
        <f t="shared" si="2"/>
        <v/>
      </c>
      <c r="B39" s="74"/>
      <c r="C39" s="75"/>
      <c r="D39" s="75"/>
      <c r="E39" s="75"/>
      <c r="F39" s="75"/>
      <c r="G39" s="22">
        <f t="shared" si="0"/>
        <v>0</v>
      </c>
      <c r="H39" s="22">
        <f t="shared" si="1"/>
        <v>0</v>
      </c>
      <c r="I39" s="22">
        <f t="shared" si="4"/>
        <v>0</v>
      </c>
    </row>
    <row r="40" spans="1:9" ht="15.75" customHeight="1" x14ac:dyDescent="0.25">
      <c r="A40" s="92" t="str">
        <f t="shared" si="2"/>
        <v/>
      </c>
      <c r="B40" s="74"/>
      <c r="C40" s="75"/>
      <c r="D40" s="75"/>
      <c r="E40" s="75"/>
      <c r="F40" s="75"/>
      <c r="G40" s="22">
        <f t="shared" si="0"/>
        <v>0</v>
      </c>
      <c r="H40" s="22">
        <f t="shared" si="1"/>
        <v>0</v>
      </c>
      <c r="I40" s="22">
        <f t="shared" si="4"/>
        <v>0</v>
      </c>
    </row>
  </sheetData>
  <sheetProtection algorithmName="SHA-512" hashValue="kNziof9HF6zIJ23vqpsvDuW5x0DIhmXxUqhPZLZQgdXEPDXg7xu1puT/CwtbHSWbmvJr/hapKR+dAV2b8f7S4g==" saltValue="9MRsFYvPXkc2WXYXWkT/ig==" spinCount="100000" sheet="1" scenarios="1" selectLockedCells="1"/>
  <conditionalFormatting sqref="B2:I40">
    <cfRule type="expression" dxfId="0" priority="9">
      <formula>$A2=""</formula>
    </cfRule>
  </conditionalFormatting>
  <pageMargins left="0.75" right="0.75" top="1" bottom="1" header="0.5" footer="0.5"/>
  <pageSetup paperSize="9" orientation="portrait" horizontalDpi="4294967292" verticalDpi="4294967292" r:id="rId1"/>
</worksheet>
</file>

<file path=xl/worksheets/sheet20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sheetPr codeName="Sheet20">
    <tabColor theme="0" tint="-0.249977111117893"/>
  </sheetPr>
  <dimension ref="A1:G20"/>
  <sheetViews>
    <sheetView zoomScale="70" zoomScaleNormal="70" workbookViewId="0">
      <selection activeCell="J22" sqref="J22"/>
    </sheetView>
  </sheetViews>
  <sheetFormatPr defaultColWidth="12.77734375" defaultRowHeight="13.2" x14ac:dyDescent="0.25"/>
  <cols>
    <col min="1" max="1" width="25.77734375" style="35" customWidth="1"/>
    <col min="2" max="2" width="44.44140625" style="35" customWidth="1"/>
    <col min="3" max="3" width="17.77734375" style="35" customWidth="1"/>
    <col min="4" max="4" width="17.5546875" style="35" customWidth="1"/>
    <col min="5" max="5" width="17.21875" style="35" customWidth="1"/>
    <col min="6" max="6" width="15" style="35" customWidth="1"/>
    <col min="7" max="7" width="13.6640625" style="35" customWidth="1"/>
    <col min="8" max="16384" width="12.77734375" style="35"/>
  </cols>
  <sheetData>
    <row r="1" spans="1:7" s="112" customFormat="1" ht="14.25" customHeight="1" x14ac:dyDescent="0.25">
      <c r="A1" s="111" t="s">
        <v>248</v>
      </c>
    </row>
    <row r="2" spans="1:7" ht="14.25" customHeight="1" x14ac:dyDescent="0.25">
      <c r="A2" s="139" t="s">
        <v>25</v>
      </c>
      <c r="B2" s="133"/>
      <c r="C2" s="40" t="s">
        <v>1</v>
      </c>
      <c r="D2" s="40" t="s">
        <v>2</v>
      </c>
      <c r="E2" s="40" t="s">
        <v>3</v>
      </c>
      <c r="F2" s="40" t="s">
        <v>4</v>
      </c>
      <c r="G2" s="40" t="s">
        <v>5</v>
      </c>
    </row>
    <row r="3" spans="1:7" ht="14.25" customHeight="1" x14ac:dyDescent="0.25">
      <c r="B3" s="127" t="s">
        <v>249</v>
      </c>
      <c r="C3" s="121" t="s">
        <v>250</v>
      </c>
      <c r="D3" s="121">
        <v>45</v>
      </c>
      <c r="E3" s="121">
        <v>361.6</v>
      </c>
      <c r="F3" s="121">
        <v>174.7</v>
      </c>
      <c r="G3" s="121">
        <v>174.7</v>
      </c>
    </row>
    <row r="4" spans="1:7" ht="14.25" customHeight="1" x14ac:dyDescent="0.25">
      <c r="A4" s="40"/>
      <c r="B4" s="131" t="s">
        <v>251</v>
      </c>
      <c r="C4" s="121">
        <v>1.0249999999999999</v>
      </c>
      <c r="D4" s="121">
        <v>1.0249999999999999</v>
      </c>
      <c r="E4" s="121">
        <v>1.0249999999999999</v>
      </c>
      <c r="F4" s="121">
        <v>1.0249999999999999</v>
      </c>
      <c r="G4" s="121">
        <v>1.0249999999999999</v>
      </c>
    </row>
    <row r="5" spans="1:7" ht="14.25" customHeight="1" x14ac:dyDescent="0.25">
      <c r="A5" s="116" t="s">
        <v>252</v>
      </c>
    </row>
    <row r="6" spans="1:7" ht="14.25" customHeight="1" x14ac:dyDescent="0.25">
      <c r="B6" s="131" t="s">
        <v>58</v>
      </c>
      <c r="C6" s="121">
        <v>1</v>
      </c>
      <c r="D6" s="121">
        <v>1</v>
      </c>
      <c r="E6" s="121">
        <v>0.89</v>
      </c>
      <c r="F6" s="121">
        <v>0.89</v>
      </c>
      <c r="G6" s="121">
        <v>1</v>
      </c>
    </row>
    <row r="7" spans="1:7" ht="14.25" customHeight="1" x14ac:dyDescent="0.25">
      <c r="B7" s="131" t="s">
        <v>136</v>
      </c>
      <c r="C7" s="121">
        <v>1</v>
      </c>
      <c r="D7" s="121">
        <v>1</v>
      </c>
      <c r="E7" s="121">
        <v>0.89</v>
      </c>
      <c r="F7" s="121">
        <v>0.89</v>
      </c>
      <c r="G7" s="121">
        <v>1</v>
      </c>
    </row>
    <row r="8" spans="1:7" ht="14.25" customHeight="1" x14ac:dyDescent="0.25">
      <c r="B8" s="131" t="s">
        <v>60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</row>
    <row r="9" spans="1:7" ht="14.25" customHeight="1" x14ac:dyDescent="0.25">
      <c r="B9" s="131"/>
      <c r="C9" s="131"/>
      <c r="D9" s="131"/>
      <c r="E9" s="131"/>
      <c r="F9" s="131"/>
      <c r="G9" s="131"/>
    </row>
    <row r="10" spans="1:7" s="112" customFormat="1" ht="14.25" customHeight="1" x14ac:dyDescent="0.25">
      <c r="A10" s="111" t="s">
        <v>253</v>
      </c>
    </row>
    <row r="11" spans="1:7" ht="14.25" customHeight="1" x14ac:dyDescent="0.25">
      <c r="A11" s="116"/>
      <c r="B11" s="127" t="s">
        <v>196</v>
      </c>
      <c r="C11" s="121">
        <v>1.5</v>
      </c>
      <c r="D11" s="121">
        <v>1.39</v>
      </c>
      <c r="E11" s="121">
        <v>1</v>
      </c>
      <c r="F11" s="121">
        <v>1</v>
      </c>
      <c r="G11" s="121">
        <v>1</v>
      </c>
    </row>
    <row r="12" spans="1:7" ht="14.25" customHeight="1" x14ac:dyDescent="0.25">
      <c r="A12" s="116"/>
      <c r="B12" s="127"/>
    </row>
    <row r="13" spans="1:7" s="112" customFormat="1" ht="14.25" customHeight="1" x14ac:dyDescent="0.25">
      <c r="A13" s="111" t="s">
        <v>254</v>
      </c>
    </row>
    <row r="14" spans="1:7" ht="14.25" customHeight="1" x14ac:dyDescent="0.25">
      <c r="A14" s="139" t="s">
        <v>239</v>
      </c>
      <c r="B14" s="131" t="s">
        <v>255</v>
      </c>
      <c r="C14" s="121">
        <v>1.0249999999999999</v>
      </c>
      <c r="D14" s="121">
        <v>1.0249999999999999</v>
      </c>
      <c r="E14" s="121">
        <v>1.0249999999999999</v>
      </c>
      <c r="F14" s="121">
        <v>1.0249999999999999</v>
      </c>
      <c r="G14" s="121">
        <v>1.0249999999999999</v>
      </c>
    </row>
    <row r="15" spans="1:7" ht="14.25" customHeight="1" x14ac:dyDescent="0.25">
      <c r="A15" s="40"/>
      <c r="B15" s="131" t="s">
        <v>256</v>
      </c>
      <c r="C15" s="121">
        <v>1.0249999999999999</v>
      </c>
      <c r="D15" s="121">
        <v>1.0249999999999999</v>
      </c>
      <c r="E15" s="121">
        <v>1.0249999999999999</v>
      </c>
      <c r="F15" s="121">
        <v>1.0249999999999999</v>
      </c>
      <c r="G15" s="121">
        <v>1.0249999999999999</v>
      </c>
    </row>
    <row r="16" spans="1:7" ht="14.25" customHeight="1" x14ac:dyDescent="0.25">
      <c r="A16" s="139" t="s">
        <v>70</v>
      </c>
      <c r="B16" s="127" t="s">
        <v>257</v>
      </c>
      <c r="C16" s="121">
        <v>1</v>
      </c>
      <c r="D16" s="121">
        <v>1</v>
      </c>
      <c r="E16" s="121">
        <v>1</v>
      </c>
      <c r="F16" s="121">
        <v>1</v>
      </c>
      <c r="G16" s="121">
        <v>1</v>
      </c>
    </row>
    <row r="17" spans="1:6" ht="14.25" customHeight="1" x14ac:dyDescent="0.25"/>
    <row r="18" spans="1:6" s="112" customFormat="1" ht="14.25" customHeight="1" x14ac:dyDescent="0.25">
      <c r="A18" s="111" t="s">
        <v>258</v>
      </c>
    </row>
    <row r="19" spans="1:6" s="116" customFormat="1" ht="14.25" customHeight="1" x14ac:dyDescent="0.25">
      <c r="C19" s="57" t="s">
        <v>49</v>
      </c>
      <c r="D19" s="57" t="s">
        <v>50</v>
      </c>
      <c r="E19" s="57" t="s">
        <v>51</v>
      </c>
      <c r="F19" s="57" t="s">
        <v>52</v>
      </c>
    </row>
    <row r="20" spans="1:6" x14ac:dyDescent="0.25">
      <c r="B20" s="127" t="s">
        <v>197</v>
      </c>
      <c r="C20" s="121">
        <v>1.52</v>
      </c>
      <c r="D20" s="121">
        <v>1</v>
      </c>
      <c r="E20" s="121">
        <v>1</v>
      </c>
      <c r="F20" s="121">
        <v>1</v>
      </c>
    </row>
  </sheetData>
  <sheetProtection algorithmName="SHA-512" hashValue="KkeKxhgSWCQBQwFRkP4+B51fywk8TVoR7bjxRIiRveaEVEsNg6JC+c9F7BagHvOS4iFE1MFtkEEAyY8Ew5RCqA==" saltValue="C5i62FlF52wLZZ6SmXPI8Q==" spinCount="100000" sheet="1" scenarios="1" selectLockedCells="1"/>
  <pageMargins left="0.75" right="0.75" top="1" bottom="1" header="0.5" footer="0.5"/>
  <pageSetup paperSize="9" orientation="portrait" horizontalDpi="4294967292" verticalDpi="4294967292"/>
  <legacyDrawing r:id="rId1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sheetPr codeName="Sheet21">
    <tabColor theme="0" tint="-0.249977111117893"/>
  </sheetPr>
  <dimension ref="A1:F20"/>
  <sheetViews>
    <sheetView workbookViewId="0">
      <selection activeCell="C12" sqref="C12:D12"/>
    </sheetView>
  </sheetViews>
  <sheetFormatPr defaultColWidth="16.109375" defaultRowHeight="15.75" customHeight="1" x14ac:dyDescent="0.25"/>
  <cols>
    <col min="1" max="1" width="52.21875" style="35" customWidth="1"/>
    <col min="2" max="6" width="16.109375" style="35"/>
    <col min="7" max="7" width="17.21875" style="35" customWidth="1"/>
    <col min="8" max="8" width="16.109375" style="35" customWidth="1"/>
    <col min="9" max="16384" width="16.109375" style="35"/>
  </cols>
  <sheetData>
    <row r="1" spans="1:6" ht="15.75" customHeight="1" x14ac:dyDescent="0.25">
      <c r="A1" s="133" t="s">
        <v>69</v>
      </c>
      <c r="B1" s="40"/>
      <c r="C1" s="40" t="s">
        <v>9</v>
      </c>
      <c r="D1" s="40" t="s">
        <v>12</v>
      </c>
      <c r="E1" s="40" t="s">
        <v>11</v>
      </c>
      <c r="F1" s="133" t="s">
        <v>26</v>
      </c>
    </row>
    <row r="2" spans="1:6" ht="15.75" customHeight="1" x14ac:dyDescent="0.25">
      <c r="A2" s="98" t="s">
        <v>29</v>
      </c>
      <c r="B2" s="98" t="s">
        <v>259</v>
      </c>
      <c r="C2" s="121">
        <v>0.21</v>
      </c>
      <c r="D2" s="121">
        <v>0.21</v>
      </c>
      <c r="E2" s="121">
        <v>0</v>
      </c>
      <c r="F2" s="121">
        <v>0</v>
      </c>
    </row>
    <row r="3" spans="1:6" ht="15.75" customHeight="1" x14ac:dyDescent="0.25">
      <c r="A3" s="98"/>
      <c r="B3" s="98" t="s">
        <v>260</v>
      </c>
      <c r="C3" s="121">
        <v>1</v>
      </c>
      <c r="D3" s="121">
        <v>1</v>
      </c>
      <c r="E3" s="121">
        <v>1</v>
      </c>
      <c r="F3" s="121">
        <v>1</v>
      </c>
    </row>
    <row r="4" spans="1:6" ht="15.75" customHeight="1" x14ac:dyDescent="0.25">
      <c r="A4" s="98" t="s">
        <v>189</v>
      </c>
      <c r="B4" s="98" t="s">
        <v>259</v>
      </c>
      <c r="C4" s="121">
        <v>0</v>
      </c>
      <c r="D4" s="121">
        <v>0</v>
      </c>
      <c r="E4" s="121">
        <v>0</v>
      </c>
      <c r="F4" s="121">
        <v>0</v>
      </c>
    </row>
    <row r="5" spans="1:6" ht="15.75" customHeight="1" x14ac:dyDescent="0.25">
      <c r="A5" s="98"/>
      <c r="B5" s="98" t="s">
        <v>260</v>
      </c>
      <c r="C5" s="121">
        <v>1</v>
      </c>
      <c r="D5" s="121">
        <v>1</v>
      </c>
      <c r="E5" s="121">
        <v>1</v>
      </c>
      <c r="F5" s="121">
        <v>1</v>
      </c>
    </row>
    <row r="6" spans="1:6" ht="15.75" customHeight="1" x14ac:dyDescent="0.25">
      <c r="A6" s="98" t="s">
        <v>206</v>
      </c>
      <c r="B6" s="98" t="s">
        <v>259</v>
      </c>
      <c r="C6" s="121">
        <v>0</v>
      </c>
      <c r="D6" s="121">
        <v>0</v>
      </c>
      <c r="E6" s="121">
        <v>0</v>
      </c>
      <c r="F6" s="121">
        <v>0</v>
      </c>
    </row>
    <row r="7" spans="1:6" ht="15.75" customHeight="1" x14ac:dyDescent="0.25">
      <c r="A7" s="98"/>
      <c r="B7" s="98" t="s">
        <v>260</v>
      </c>
      <c r="C7" s="121">
        <v>1</v>
      </c>
      <c r="D7" s="121">
        <v>1</v>
      </c>
      <c r="E7" s="121">
        <v>1</v>
      </c>
      <c r="F7" s="121">
        <v>1</v>
      </c>
    </row>
    <row r="8" spans="1:6" ht="15.75" customHeight="1" x14ac:dyDescent="0.25">
      <c r="A8" s="98" t="s">
        <v>57</v>
      </c>
      <c r="B8" s="98" t="s">
        <v>259</v>
      </c>
      <c r="C8" s="121">
        <v>0.35</v>
      </c>
      <c r="D8" s="121">
        <v>0.35</v>
      </c>
      <c r="E8" s="121">
        <v>0</v>
      </c>
      <c r="F8" s="121">
        <v>0</v>
      </c>
    </row>
    <row r="9" spans="1:6" ht="15.75" customHeight="1" x14ac:dyDescent="0.25">
      <c r="A9" s="98"/>
      <c r="B9" s="98" t="s">
        <v>260</v>
      </c>
      <c r="C9" s="121">
        <v>1</v>
      </c>
      <c r="D9" s="121">
        <v>1</v>
      </c>
      <c r="E9" s="121">
        <v>0</v>
      </c>
      <c r="F9" s="121">
        <v>0</v>
      </c>
    </row>
    <row r="10" spans="1:6" ht="15.75" customHeight="1" x14ac:dyDescent="0.25">
      <c r="A10" s="98" t="s">
        <v>34</v>
      </c>
      <c r="B10" s="98" t="s">
        <v>259</v>
      </c>
      <c r="C10" s="121">
        <v>0.35</v>
      </c>
      <c r="D10" s="121">
        <v>0.35</v>
      </c>
      <c r="E10" s="121">
        <v>0</v>
      </c>
      <c r="F10" s="121">
        <v>0</v>
      </c>
    </row>
    <row r="11" spans="1:6" ht="15.75" customHeight="1" x14ac:dyDescent="0.25">
      <c r="A11" s="98"/>
      <c r="B11" s="98" t="s">
        <v>260</v>
      </c>
      <c r="C11" s="121">
        <v>1</v>
      </c>
      <c r="D11" s="121">
        <v>1</v>
      </c>
      <c r="E11" s="121">
        <v>0</v>
      </c>
      <c r="F11" s="121">
        <v>0</v>
      </c>
    </row>
    <row r="12" spans="1:6" ht="15.75" customHeight="1" x14ac:dyDescent="0.25">
      <c r="A12" s="98" t="s">
        <v>59</v>
      </c>
      <c r="B12" s="98" t="s">
        <v>259</v>
      </c>
      <c r="C12" s="121">
        <v>0.08</v>
      </c>
      <c r="D12" s="121">
        <v>0.08</v>
      </c>
      <c r="E12" s="121">
        <v>0</v>
      </c>
      <c r="F12" s="121">
        <v>0</v>
      </c>
    </row>
    <row r="13" spans="1:6" ht="15.75" customHeight="1" x14ac:dyDescent="0.25">
      <c r="A13" s="98"/>
      <c r="B13" s="98" t="s">
        <v>260</v>
      </c>
      <c r="C13" s="121">
        <v>1</v>
      </c>
      <c r="D13" s="121">
        <v>1</v>
      </c>
      <c r="E13" s="121">
        <v>1</v>
      </c>
      <c r="F13" s="121">
        <v>1</v>
      </c>
    </row>
    <row r="19" spans="1:1" ht="15.75" customHeight="1" x14ac:dyDescent="0.25">
      <c r="A19" s="98"/>
    </row>
    <row r="20" spans="1:1" ht="15.75" customHeight="1" x14ac:dyDescent="0.25">
      <c r="A20" s="98"/>
    </row>
  </sheetData>
  <sheetProtection algorithmName="SHA-512" hashValue="4mqqdBDS3PTo8YIsRXzYpMqYXzZVBqdt+dleF4d+H8/jDL29YYXKsfVMTeqo9R1uFhgWTPJyEoEZ4Qvy7OtiiA==" saltValue="4/mL1CJZxmMVKnnjrZafdg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sheetPr codeName="Sheet22">
    <tabColor theme="0" tint="-0.249977111117893"/>
  </sheetPr>
  <dimension ref="A1:O28"/>
  <sheetViews>
    <sheetView topLeftCell="B1" zoomScale="70" zoomScaleNormal="70" workbookViewId="0">
      <selection activeCell="J22" sqref="J22"/>
    </sheetView>
  </sheetViews>
  <sheetFormatPr defaultColWidth="12.77734375" defaultRowHeight="13.2" x14ac:dyDescent="0.25"/>
  <cols>
    <col min="1" max="1" width="22.5546875" style="35" customWidth="1"/>
    <col min="2" max="2" width="58.88671875" style="35" bestFit="1" customWidth="1"/>
    <col min="3" max="15" width="15" style="35" customWidth="1"/>
    <col min="16" max="16384" width="12.77734375" style="35"/>
  </cols>
  <sheetData>
    <row r="1" spans="1:15" ht="35.25" customHeight="1" x14ac:dyDescent="0.25">
      <c r="A1" s="40"/>
      <c r="B1" s="40"/>
      <c r="C1" s="115" t="s">
        <v>1</v>
      </c>
      <c r="D1" s="115" t="s">
        <v>2</v>
      </c>
      <c r="E1" s="115" t="s">
        <v>3</v>
      </c>
      <c r="F1" s="115" t="s">
        <v>4</v>
      </c>
      <c r="G1" s="115" t="s">
        <v>5</v>
      </c>
      <c r="H1" s="115" t="s">
        <v>49</v>
      </c>
      <c r="I1" s="115" t="s">
        <v>50</v>
      </c>
      <c r="J1" s="115" t="s">
        <v>51</v>
      </c>
      <c r="K1" s="115" t="s">
        <v>52</v>
      </c>
      <c r="L1" s="115" t="s">
        <v>53</v>
      </c>
      <c r="M1" s="115" t="s">
        <v>54</v>
      </c>
      <c r="N1" s="115" t="s">
        <v>55</v>
      </c>
      <c r="O1" s="115" t="s">
        <v>56</v>
      </c>
    </row>
    <row r="2" spans="1:15" x14ac:dyDescent="0.25">
      <c r="A2" s="40" t="s">
        <v>261</v>
      </c>
    </row>
    <row r="3" spans="1:15" x14ac:dyDescent="0.25">
      <c r="B3" s="61" t="s">
        <v>149</v>
      </c>
      <c r="C3" s="121">
        <v>0.53</v>
      </c>
      <c r="D3" s="121">
        <v>0.53</v>
      </c>
      <c r="E3" s="121">
        <v>1</v>
      </c>
      <c r="F3" s="121">
        <v>1</v>
      </c>
      <c r="G3" s="121">
        <v>1</v>
      </c>
      <c r="H3" s="121">
        <v>1</v>
      </c>
      <c r="I3" s="121">
        <v>1</v>
      </c>
      <c r="J3" s="121">
        <v>1</v>
      </c>
      <c r="K3" s="121">
        <v>1</v>
      </c>
      <c r="L3" s="121">
        <v>1</v>
      </c>
      <c r="M3" s="121">
        <v>1</v>
      </c>
      <c r="N3" s="121">
        <v>1</v>
      </c>
      <c r="O3" s="121">
        <v>1</v>
      </c>
    </row>
    <row r="4" spans="1:15" x14ac:dyDescent="0.25">
      <c r="B4" s="61" t="s">
        <v>190</v>
      </c>
      <c r="C4" s="121">
        <v>1</v>
      </c>
      <c r="D4" s="121">
        <v>1</v>
      </c>
      <c r="E4" s="121">
        <v>1</v>
      </c>
      <c r="F4" s="121">
        <v>1</v>
      </c>
      <c r="G4" s="121">
        <v>1</v>
      </c>
      <c r="H4" s="121">
        <v>0.73</v>
      </c>
      <c r="I4" s="121">
        <v>0.73</v>
      </c>
      <c r="J4" s="121">
        <v>0.73</v>
      </c>
      <c r="K4" s="121">
        <v>0.73</v>
      </c>
      <c r="L4" s="121">
        <v>1</v>
      </c>
      <c r="M4" s="121">
        <v>1</v>
      </c>
      <c r="N4" s="121">
        <v>1</v>
      </c>
      <c r="O4" s="121">
        <v>1</v>
      </c>
    </row>
    <row r="5" spans="1:15" x14ac:dyDescent="0.25">
      <c r="B5" s="61" t="s">
        <v>207</v>
      </c>
      <c r="C5" s="121">
        <v>1</v>
      </c>
      <c r="D5" s="121">
        <v>1</v>
      </c>
      <c r="E5" s="121">
        <v>1</v>
      </c>
      <c r="F5" s="121">
        <v>1</v>
      </c>
      <c r="G5" s="121">
        <v>1</v>
      </c>
      <c r="H5" s="121">
        <v>0.73</v>
      </c>
      <c r="I5" s="121">
        <v>0.73</v>
      </c>
      <c r="J5" s="121">
        <v>0.73</v>
      </c>
      <c r="K5" s="121">
        <v>0.73</v>
      </c>
      <c r="L5" s="121">
        <v>1</v>
      </c>
      <c r="M5" s="121">
        <v>1</v>
      </c>
      <c r="N5" s="121">
        <v>1</v>
      </c>
      <c r="O5" s="121">
        <v>1</v>
      </c>
    </row>
    <row r="6" spans="1:15" x14ac:dyDescent="0.25">
      <c r="B6" s="61" t="s">
        <v>191</v>
      </c>
      <c r="C6" s="121">
        <v>1</v>
      </c>
      <c r="D6" s="121">
        <v>1</v>
      </c>
      <c r="E6" s="121">
        <v>1</v>
      </c>
      <c r="F6" s="121">
        <v>1</v>
      </c>
      <c r="G6" s="121">
        <v>1</v>
      </c>
      <c r="H6" s="121">
        <v>0.73</v>
      </c>
      <c r="I6" s="121">
        <v>0.73</v>
      </c>
      <c r="J6" s="121">
        <v>0.73</v>
      </c>
      <c r="K6" s="121">
        <v>0.73</v>
      </c>
      <c r="L6" s="121">
        <v>1</v>
      </c>
      <c r="M6" s="121">
        <v>1</v>
      </c>
      <c r="N6" s="121">
        <v>1</v>
      </c>
      <c r="O6" s="121">
        <v>1</v>
      </c>
    </row>
    <row r="7" spans="1:15" x14ac:dyDescent="0.25">
      <c r="B7" s="61" t="s">
        <v>192</v>
      </c>
      <c r="C7" s="121">
        <v>1</v>
      </c>
      <c r="D7" s="121">
        <v>1</v>
      </c>
      <c r="E7" s="121">
        <v>1</v>
      </c>
      <c r="F7" s="121">
        <v>1</v>
      </c>
      <c r="G7" s="121">
        <v>1</v>
      </c>
      <c r="H7" s="121">
        <v>0.73</v>
      </c>
      <c r="I7" s="121">
        <v>0.73</v>
      </c>
      <c r="J7" s="121">
        <v>0.73</v>
      </c>
      <c r="K7" s="121">
        <v>0.73</v>
      </c>
      <c r="L7" s="121">
        <v>1</v>
      </c>
      <c r="M7" s="121">
        <v>1</v>
      </c>
      <c r="N7" s="121">
        <v>1</v>
      </c>
      <c r="O7" s="121">
        <v>1</v>
      </c>
    </row>
    <row r="8" spans="1:15" x14ac:dyDescent="0.25">
      <c r="B8" s="98" t="s">
        <v>189</v>
      </c>
      <c r="C8" s="121">
        <v>1</v>
      </c>
      <c r="D8" s="121">
        <v>1</v>
      </c>
      <c r="E8" s="121">
        <v>1</v>
      </c>
      <c r="F8" s="121">
        <v>1</v>
      </c>
      <c r="G8" s="121">
        <v>1</v>
      </c>
      <c r="H8" s="121">
        <v>1</v>
      </c>
      <c r="I8" s="121">
        <v>1</v>
      </c>
      <c r="J8" s="121">
        <v>1</v>
      </c>
      <c r="K8" s="121">
        <v>1</v>
      </c>
      <c r="L8" s="121">
        <v>0.33</v>
      </c>
      <c r="M8" s="121">
        <v>0.33</v>
      </c>
      <c r="N8" s="121">
        <v>0.33</v>
      </c>
      <c r="O8" s="121">
        <v>0.33</v>
      </c>
    </row>
    <row r="9" spans="1:15" x14ac:dyDescent="0.25">
      <c r="B9" s="98" t="s">
        <v>206</v>
      </c>
      <c r="C9" s="121">
        <v>1</v>
      </c>
      <c r="D9" s="121">
        <v>1</v>
      </c>
      <c r="E9" s="121">
        <v>1</v>
      </c>
      <c r="F9" s="121">
        <v>1</v>
      </c>
      <c r="G9" s="121">
        <v>1</v>
      </c>
      <c r="H9" s="121">
        <v>1</v>
      </c>
      <c r="I9" s="121">
        <v>1</v>
      </c>
      <c r="J9" s="121">
        <v>1</v>
      </c>
      <c r="K9" s="121">
        <v>1</v>
      </c>
      <c r="L9" s="121">
        <v>0.33</v>
      </c>
      <c r="M9" s="121">
        <v>0.33</v>
      </c>
      <c r="N9" s="121">
        <v>0.33</v>
      </c>
      <c r="O9" s="121">
        <v>0.33</v>
      </c>
    </row>
    <row r="10" spans="1:15" x14ac:dyDescent="0.25">
      <c r="B10" s="61" t="s">
        <v>57</v>
      </c>
      <c r="C10" s="121">
        <v>1</v>
      </c>
      <c r="D10" s="121">
        <v>1</v>
      </c>
      <c r="E10" s="121">
        <v>1</v>
      </c>
      <c r="F10" s="121">
        <v>1</v>
      </c>
      <c r="G10" s="121">
        <v>1</v>
      </c>
      <c r="H10" s="121">
        <v>1</v>
      </c>
      <c r="I10" s="121">
        <v>1</v>
      </c>
      <c r="J10" s="121">
        <v>1</v>
      </c>
      <c r="K10" s="121">
        <v>1</v>
      </c>
      <c r="L10" s="121">
        <v>0.83</v>
      </c>
      <c r="M10" s="121">
        <v>0.83</v>
      </c>
      <c r="N10" s="121">
        <v>0.83</v>
      </c>
      <c r="O10" s="121">
        <v>0.83</v>
      </c>
    </row>
    <row r="11" spans="1:15" x14ac:dyDescent="0.25">
      <c r="B11" s="98" t="s">
        <v>136</v>
      </c>
      <c r="C11" s="121">
        <v>1</v>
      </c>
      <c r="D11" s="121">
        <v>1</v>
      </c>
      <c r="E11" s="121">
        <v>0.69</v>
      </c>
      <c r="F11" s="121">
        <v>0.69</v>
      </c>
      <c r="G11" s="121">
        <v>1</v>
      </c>
      <c r="H11" s="121">
        <v>1</v>
      </c>
      <c r="I11" s="121">
        <v>1</v>
      </c>
      <c r="J11" s="121">
        <v>1</v>
      </c>
      <c r="K11" s="121">
        <v>1</v>
      </c>
      <c r="L11" s="121">
        <v>1</v>
      </c>
      <c r="M11" s="121">
        <v>1</v>
      </c>
      <c r="N11" s="121">
        <v>1</v>
      </c>
      <c r="O11" s="121">
        <v>1</v>
      </c>
    </row>
    <row r="12" spans="1:15" x14ac:dyDescent="0.25">
      <c r="B12" s="61" t="s">
        <v>34</v>
      </c>
      <c r="C12" s="121">
        <v>0.83</v>
      </c>
      <c r="D12" s="121">
        <v>0.83</v>
      </c>
      <c r="E12" s="121">
        <v>0.83</v>
      </c>
      <c r="F12" s="121">
        <v>0.83</v>
      </c>
      <c r="G12" s="121">
        <v>0.83</v>
      </c>
      <c r="H12" s="121">
        <v>0.83</v>
      </c>
      <c r="I12" s="121">
        <v>0.83</v>
      </c>
      <c r="J12" s="121">
        <v>0.83</v>
      </c>
      <c r="K12" s="121">
        <v>0.83</v>
      </c>
      <c r="L12" s="121">
        <v>0.83</v>
      </c>
      <c r="M12" s="121">
        <v>0.83</v>
      </c>
      <c r="N12" s="121">
        <v>0.83</v>
      </c>
      <c r="O12" s="121">
        <v>0.83</v>
      </c>
    </row>
    <row r="13" spans="1:15" ht="13.05" customHeight="1" x14ac:dyDescent="0.25">
      <c r="B13" s="61" t="s">
        <v>137</v>
      </c>
      <c r="C13" s="121">
        <v>1</v>
      </c>
      <c r="D13" s="121">
        <v>1</v>
      </c>
      <c r="E13" s="121">
        <v>0.69</v>
      </c>
      <c r="F13" s="121">
        <v>0.69</v>
      </c>
      <c r="G13" s="121">
        <v>0.69</v>
      </c>
      <c r="H13" s="121">
        <v>1</v>
      </c>
      <c r="I13" s="121">
        <v>1</v>
      </c>
      <c r="J13" s="121">
        <v>1</v>
      </c>
      <c r="K13" s="121">
        <v>1</v>
      </c>
      <c r="L13" s="121">
        <v>1</v>
      </c>
      <c r="M13" s="121">
        <v>1</v>
      </c>
      <c r="N13" s="121">
        <v>1</v>
      </c>
      <c r="O13" s="121">
        <v>1</v>
      </c>
    </row>
    <row r="14" spans="1:15" x14ac:dyDescent="0.25">
      <c r="B14" s="61" t="s">
        <v>59</v>
      </c>
      <c r="C14" s="121">
        <v>1</v>
      </c>
      <c r="D14" s="121">
        <v>1</v>
      </c>
      <c r="E14" s="121">
        <v>1</v>
      </c>
      <c r="F14" s="121">
        <v>1</v>
      </c>
      <c r="G14" s="121">
        <v>1</v>
      </c>
      <c r="H14" s="121">
        <v>1</v>
      </c>
      <c r="I14" s="121">
        <v>1</v>
      </c>
      <c r="J14" s="121">
        <v>1</v>
      </c>
      <c r="K14" s="121">
        <v>1</v>
      </c>
      <c r="L14" s="121">
        <v>0.33</v>
      </c>
      <c r="M14" s="121">
        <v>0.33</v>
      </c>
      <c r="N14" s="121">
        <v>0.33</v>
      </c>
      <c r="O14" s="121">
        <v>0.33</v>
      </c>
    </row>
    <row r="16" spans="1:15" x14ac:dyDescent="0.25">
      <c r="A16" s="40" t="s">
        <v>262</v>
      </c>
      <c r="B16" s="61"/>
    </row>
    <row r="17" spans="2:15" x14ac:dyDescent="0.25">
      <c r="B17" s="98" t="s">
        <v>63</v>
      </c>
      <c r="C17" s="121">
        <v>1</v>
      </c>
      <c r="D17" s="121">
        <v>1</v>
      </c>
      <c r="E17" s="121">
        <v>0.97599999999999998</v>
      </c>
      <c r="F17" s="121">
        <v>0.97599999999999998</v>
      </c>
      <c r="G17" s="121">
        <v>0.97599999999999998</v>
      </c>
      <c r="H17" s="121">
        <v>0.97599999999999998</v>
      </c>
      <c r="I17" s="121">
        <v>0.97599999999999998</v>
      </c>
      <c r="J17" s="121">
        <v>0.97599999999999998</v>
      </c>
      <c r="K17" s="121">
        <v>0.97599999999999998</v>
      </c>
      <c r="L17" s="121">
        <v>0.97599999999999998</v>
      </c>
      <c r="M17" s="121">
        <v>0.97599999999999998</v>
      </c>
      <c r="N17" s="121">
        <v>0.97599999999999998</v>
      </c>
      <c r="O17" s="121">
        <v>0.97599999999999998</v>
      </c>
    </row>
    <row r="18" spans="2:15" x14ac:dyDescent="0.25">
      <c r="B18" s="98" t="s">
        <v>64</v>
      </c>
      <c r="C18" s="121">
        <v>1</v>
      </c>
      <c r="D18" s="121">
        <v>1</v>
      </c>
      <c r="E18" s="121">
        <v>0.97599999999999998</v>
      </c>
      <c r="F18" s="121">
        <v>0.97599999999999998</v>
      </c>
      <c r="G18" s="121">
        <v>0.97599999999999998</v>
      </c>
      <c r="H18" s="121">
        <v>0.97599999999999998</v>
      </c>
      <c r="I18" s="121">
        <v>0.97599999999999998</v>
      </c>
      <c r="J18" s="121">
        <v>0.97599999999999998</v>
      </c>
      <c r="K18" s="121">
        <v>0.97599999999999998</v>
      </c>
      <c r="L18" s="121">
        <v>0.97599999999999998</v>
      </c>
      <c r="M18" s="121">
        <v>0.97599999999999998</v>
      </c>
      <c r="N18" s="121">
        <v>0.97599999999999998</v>
      </c>
      <c r="O18" s="121">
        <v>0.97599999999999998</v>
      </c>
    </row>
    <row r="19" spans="2:15" x14ac:dyDescent="0.25">
      <c r="B19" s="98" t="s">
        <v>62</v>
      </c>
      <c r="C19" s="121">
        <v>1</v>
      </c>
      <c r="D19" s="121">
        <v>1</v>
      </c>
      <c r="E19" s="121">
        <v>0.97599999999999998</v>
      </c>
      <c r="F19" s="121">
        <v>0.97599999999999998</v>
      </c>
      <c r="G19" s="121">
        <v>0.97599999999999998</v>
      </c>
      <c r="H19" s="121">
        <v>0.97599999999999998</v>
      </c>
      <c r="I19" s="121">
        <v>0.97599999999999998</v>
      </c>
      <c r="J19" s="121">
        <v>0.97599999999999998</v>
      </c>
      <c r="K19" s="121">
        <v>0.97599999999999998</v>
      </c>
      <c r="L19" s="121">
        <v>0.97599999999999998</v>
      </c>
      <c r="M19" s="121">
        <v>0.97599999999999998</v>
      </c>
      <c r="N19" s="121">
        <v>0.97599999999999998</v>
      </c>
      <c r="O19" s="121">
        <v>0.97599999999999998</v>
      </c>
    </row>
    <row r="20" spans="2:15" x14ac:dyDescent="0.25">
      <c r="B20" s="98" t="s">
        <v>47</v>
      </c>
      <c r="C20" s="121">
        <v>1</v>
      </c>
      <c r="D20" s="121">
        <v>1</v>
      </c>
      <c r="E20" s="121">
        <v>0.9</v>
      </c>
      <c r="F20" s="121">
        <v>0.9</v>
      </c>
      <c r="G20" s="121">
        <v>0.9</v>
      </c>
      <c r="H20" s="121">
        <v>0.9</v>
      </c>
      <c r="I20" s="121">
        <v>0.9</v>
      </c>
      <c r="J20" s="121">
        <v>0.9</v>
      </c>
      <c r="K20" s="121">
        <v>0.9</v>
      </c>
      <c r="L20" s="121">
        <v>0.9</v>
      </c>
      <c r="M20" s="121">
        <v>0.9</v>
      </c>
      <c r="N20" s="121">
        <v>0.9</v>
      </c>
      <c r="O20" s="121">
        <v>0.9</v>
      </c>
    </row>
    <row r="25" spans="2:15" x14ac:dyDescent="0.25">
      <c r="B25" s="43"/>
    </row>
    <row r="26" spans="2:15" x14ac:dyDescent="0.25">
      <c r="B26" s="43"/>
    </row>
    <row r="27" spans="2:15" x14ac:dyDescent="0.25">
      <c r="B27" s="43"/>
    </row>
    <row r="28" spans="2:15" x14ac:dyDescent="0.25">
      <c r="B28" s="43"/>
    </row>
  </sheetData>
  <sheetProtection algorithmName="SHA-512" hashValue="8EDXip+6iVg2XpkHLASw1fBHjQHQZTkw2G8XpJdAvJvrEDmY+/BfEqxzVN/WLKoBnIoqHVW3j3amv5C4WxgxtQ==" saltValue="M8oWvN9Ydi7hYfSOXbtDXw==" spinCount="100000" sheet="1" scenarios="1" selectLockedCells="1"/>
  <pageMargins left="0.75" right="0.75" top="1" bottom="1" header="0.5" footer="0.5"/>
  <pageSetup paperSize="9" orientation="portrait" horizontalDpi="4294967292" verticalDpi="4294967292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sheetPr codeName="Sheet23">
    <tabColor theme="0" tint="-0.249977111117893"/>
  </sheetPr>
  <dimension ref="A1:G5"/>
  <sheetViews>
    <sheetView workbookViewId="0">
      <selection activeCell="G5" sqref="G5"/>
    </sheetView>
  </sheetViews>
  <sheetFormatPr defaultColWidth="12.77734375" defaultRowHeight="13.2" x14ac:dyDescent="0.25"/>
  <cols>
    <col min="1" max="1" width="21.33203125" style="35" customWidth="1"/>
    <col min="2" max="2" width="27.21875" style="35" customWidth="1"/>
    <col min="3" max="7" width="15.5546875" style="35" customWidth="1"/>
    <col min="8" max="16384" width="12.77734375" style="35"/>
  </cols>
  <sheetData>
    <row r="1" spans="1:7" x14ac:dyDescent="0.25">
      <c r="A1" s="40"/>
      <c r="B1" s="133"/>
      <c r="C1" s="40" t="s">
        <v>1</v>
      </c>
      <c r="D1" s="40" t="s">
        <v>2</v>
      </c>
      <c r="E1" s="40" t="s">
        <v>3</v>
      </c>
      <c r="F1" s="40" t="s">
        <v>4</v>
      </c>
      <c r="G1" s="40" t="s">
        <v>5</v>
      </c>
    </row>
    <row r="2" spans="1:7" x14ac:dyDescent="0.25">
      <c r="A2" s="40" t="s">
        <v>263</v>
      </c>
    </row>
    <row r="3" spans="1:7" x14ac:dyDescent="0.25">
      <c r="B3" s="61" t="s">
        <v>67</v>
      </c>
      <c r="C3" s="121">
        <v>1</v>
      </c>
      <c r="D3" s="121">
        <v>0.21</v>
      </c>
      <c r="E3" s="121">
        <v>0.21</v>
      </c>
      <c r="F3" s="121">
        <v>0.21</v>
      </c>
      <c r="G3" s="121">
        <v>0.21</v>
      </c>
    </row>
    <row r="4" spans="1:7" x14ac:dyDescent="0.25">
      <c r="A4" s="40" t="s">
        <v>264</v>
      </c>
      <c r="B4" s="61"/>
      <c r="C4" s="141"/>
      <c r="D4" s="143"/>
      <c r="E4" s="143"/>
      <c r="F4" s="143"/>
      <c r="G4" s="143"/>
    </row>
    <row r="5" spans="1:7" x14ac:dyDescent="0.25">
      <c r="B5" s="98" t="s">
        <v>185</v>
      </c>
      <c r="C5" s="121">
        <v>1</v>
      </c>
      <c r="D5" s="121">
        <v>0.14000000000000001</v>
      </c>
      <c r="E5" s="121">
        <v>0.14000000000000001</v>
      </c>
      <c r="F5" s="121">
        <v>0.14000000000000001</v>
      </c>
      <c r="G5" s="121">
        <v>0.14000000000000001</v>
      </c>
    </row>
  </sheetData>
  <sheetProtection algorithmName="SHA-512" hashValue="P7Fljv2xXgcf52gGxiRU5lOnliCwgMAMJ6i8o5x0UxRe31wytiedBLGgitHEEiN184DDtbV3lhiQImyXgOCnZQ==" saltValue="4LtvYTWjQettQTajl384EA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2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700-000000000000}">
  <sheetPr codeName="Sheet24">
    <tabColor theme="0" tint="-0.249977111117893"/>
  </sheetPr>
  <dimension ref="A1:I53"/>
  <sheetViews>
    <sheetView zoomScaleNormal="100" workbookViewId="0">
      <selection activeCell="E19" sqref="E19"/>
    </sheetView>
  </sheetViews>
  <sheetFormatPr defaultColWidth="12.77734375" defaultRowHeight="13.2" x14ac:dyDescent="0.25"/>
  <cols>
    <col min="1" max="1" width="53" style="53" customWidth="1"/>
    <col min="2" max="2" width="30.5546875" style="53" customWidth="1"/>
    <col min="3" max="3" width="24.77734375" style="53" customWidth="1"/>
    <col min="4" max="4" width="15" style="35" customWidth="1"/>
    <col min="5" max="5" width="13.6640625" style="35" customWidth="1"/>
    <col min="6" max="6" width="14.44140625" style="35" customWidth="1"/>
    <col min="7" max="7" width="12.77734375" style="35"/>
    <col min="8" max="8" width="17.5546875" style="35" customWidth="1"/>
    <col min="9" max="16384" width="12.77734375" style="35"/>
  </cols>
  <sheetData>
    <row r="1" spans="1:9" x14ac:dyDescent="0.25">
      <c r="A1" s="40" t="s">
        <v>69</v>
      </c>
      <c r="B1" s="40" t="s">
        <v>265</v>
      </c>
      <c r="C1" s="139" t="s">
        <v>266</v>
      </c>
      <c r="D1" s="40" t="s">
        <v>1</v>
      </c>
      <c r="E1" s="40" t="s">
        <v>2</v>
      </c>
      <c r="F1" s="40" t="s">
        <v>3</v>
      </c>
      <c r="G1" s="40" t="s">
        <v>4</v>
      </c>
      <c r="H1" s="40" t="s">
        <v>5</v>
      </c>
    </row>
    <row r="2" spans="1:9" x14ac:dyDescent="0.25">
      <c r="A2" s="53" t="s">
        <v>28</v>
      </c>
      <c r="B2" s="53" t="s">
        <v>71</v>
      </c>
      <c r="C2" s="53" t="s">
        <v>267</v>
      </c>
      <c r="D2" s="121">
        <v>0</v>
      </c>
      <c r="E2" s="121">
        <v>0</v>
      </c>
      <c r="F2" s="121">
        <v>0.33500000000000002</v>
      </c>
      <c r="G2" s="121">
        <v>0.33500000000000002</v>
      </c>
      <c r="H2" s="121">
        <v>0.33500000000000002</v>
      </c>
    </row>
    <row r="3" spans="1:9" x14ac:dyDescent="0.25">
      <c r="C3" s="53" t="s">
        <v>268</v>
      </c>
      <c r="D3" s="121">
        <v>0</v>
      </c>
      <c r="E3" s="121">
        <v>0</v>
      </c>
      <c r="F3" s="121">
        <v>0.36</v>
      </c>
      <c r="G3" s="121">
        <v>0.36</v>
      </c>
      <c r="H3" s="121">
        <v>0.36</v>
      </c>
    </row>
    <row r="4" spans="1:9" x14ac:dyDescent="0.25">
      <c r="C4" s="53" t="s">
        <v>269</v>
      </c>
      <c r="D4" s="121">
        <v>0</v>
      </c>
      <c r="E4" s="121">
        <v>0</v>
      </c>
      <c r="F4" s="121">
        <v>0.45</v>
      </c>
      <c r="G4" s="121">
        <v>0.45</v>
      </c>
      <c r="H4" s="121">
        <v>0.45</v>
      </c>
    </row>
    <row r="5" spans="1:9" x14ac:dyDescent="0.25">
      <c r="A5" s="53" t="s">
        <v>58</v>
      </c>
      <c r="B5" s="53" t="s">
        <v>66</v>
      </c>
      <c r="C5" s="53" t="s">
        <v>267</v>
      </c>
      <c r="D5" s="121">
        <v>0</v>
      </c>
      <c r="E5" s="121">
        <v>0</v>
      </c>
      <c r="F5" s="121">
        <v>0.33500000000000002</v>
      </c>
      <c r="G5" s="121">
        <v>0.33500000000000002</v>
      </c>
      <c r="H5" s="121">
        <v>0.33500000000000002</v>
      </c>
    </row>
    <row r="6" spans="1:9" x14ac:dyDescent="0.25">
      <c r="C6" s="53" t="s">
        <v>269</v>
      </c>
      <c r="D6" s="121">
        <v>0</v>
      </c>
      <c r="E6" s="121">
        <v>0</v>
      </c>
      <c r="F6" s="121">
        <v>0.25970149253731345</v>
      </c>
      <c r="G6" s="121">
        <v>0.25970149253731345</v>
      </c>
      <c r="H6" s="121">
        <v>0</v>
      </c>
    </row>
    <row r="7" spans="1:9" x14ac:dyDescent="0.25">
      <c r="B7" s="53" t="s">
        <v>65</v>
      </c>
      <c r="C7" s="53" t="s">
        <v>267</v>
      </c>
      <c r="D7" s="121">
        <v>0</v>
      </c>
      <c r="E7" s="121">
        <v>0</v>
      </c>
      <c r="F7" s="121">
        <v>0.33500000000000002</v>
      </c>
      <c r="G7" s="121">
        <v>0.33500000000000002</v>
      </c>
      <c r="H7" s="121">
        <v>0.33500000000000002</v>
      </c>
    </row>
    <row r="8" spans="1:9" x14ac:dyDescent="0.25">
      <c r="C8" s="53" t="s">
        <v>269</v>
      </c>
      <c r="D8" s="121">
        <v>0</v>
      </c>
      <c r="E8" s="121">
        <v>0</v>
      </c>
      <c r="F8" s="121">
        <v>0.25970149253731345</v>
      </c>
      <c r="G8" s="121">
        <v>0.25970149253731345</v>
      </c>
      <c r="H8" s="121">
        <v>0</v>
      </c>
    </row>
    <row r="9" spans="1:9" x14ac:dyDescent="0.25">
      <c r="A9" s="53" t="s">
        <v>136</v>
      </c>
      <c r="B9" s="53" t="s">
        <v>66</v>
      </c>
      <c r="C9" s="53" t="s">
        <v>267</v>
      </c>
      <c r="D9" s="121">
        <v>0</v>
      </c>
      <c r="E9" s="121">
        <v>0</v>
      </c>
      <c r="F9" s="121">
        <v>0.33500000000000002</v>
      </c>
      <c r="G9" s="121">
        <v>0.33500000000000002</v>
      </c>
      <c r="H9" s="121">
        <v>0.33500000000000002</v>
      </c>
    </row>
    <row r="10" spans="1:9" x14ac:dyDescent="0.25">
      <c r="C10" s="53" t="s">
        <v>269</v>
      </c>
      <c r="D10" s="121">
        <v>0</v>
      </c>
      <c r="E10" s="121">
        <v>0</v>
      </c>
      <c r="F10" s="121">
        <v>0.25970149253731345</v>
      </c>
      <c r="G10" s="121">
        <v>0.25970149253731345</v>
      </c>
      <c r="H10" s="121">
        <v>0</v>
      </c>
    </row>
    <row r="11" spans="1:9" x14ac:dyDescent="0.25">
      <c r="B11" s="53" t="s">
        <v>65</v>
      </c>
      <c r="C11" s="53" t="s">
        <v>267</v>
      </c>
      <c r="D11" s="121">
        <v>0</v>
      </c>
      <c r="E11" s="121">
        <v>0</v>
      </c>
      <c r="F11" s="121">
        <v>0.33500000000000002</v>
      </c>
      <c r="G11" s="121">
        <v>0.33500000000000002</v>
      </c>
      <c r="H11" s="121">
        <v>0.33500000000000002</v>
      </c>
    </row>
    <row r="12" spans="1:9" x14ac:dyDescent="0.25">
      <c r="C12" s="53" t="s">
        <v>269</v>
      </c>
      <c r="D12" s="121">
        <v>0</v>
      </c>
      <c r="E12" s="121">
        <v>0</v>
      </c>
      <c r="F12" s="121">
        <v>0.25970149253731345</v>
      </c>
      <c r="G12" s="121">
        <v>0.25970149253731345</v>
      </c>
      <c r="H12" s="121">
        <v>0</v>
      </c>
    </row>
    <row r="13" spans="1:9" x14ac:dyDescent="0.25">
      <c r="A13" s="53" t="s">
        <v>61</v>
      </c>
      <c r="B13" s="53" t="s">
        <v>66</v>
      </c>
      <c r="C13" s="53" t="s">
        <v>267</v>
      </c>
      <c r="D13" s="121">
        <v>0</v>
      </c>
      <c r="E13" s="121">
        <v>0</v>
      </c>
      <c r="F13" s="121">
        <v>0.8</v>
      </c>
      <c r="G13" s="121">
        <v>0.8</v>
      </c>
      <c r="H13" s="121">
        <v>0.8</v>
      </c>
    </row>
    <row r="14" spans="1:9" x14ac:dyDescent="0.25">
      <c r="C14" s="53" t="s">
        <v>269</v>
      </c>
      <c r="D14" s="121">
        <v>0</v>
      </c>
      <c r="E14" s="121">
        <v>0</v>
      </c>
      <c r="F14" s="121">
        <v>0.85</v>
      </c>
      <c r="G14" s="121">
        <v>0.85</v>
      </c>
      <c r="H14" s="121">
        <v>0.85</v>
      </c>
      <c r="I14" s="36"/>
    </row>
    <row r="15" spans="1:9" x14ac:dyDescent="0.25">
      <c r="B15" s="53" t="s">
        <v>65</v>
      </c>
      <c r="C15" s="53" t="s">
        <v>267</v>
      </c>
      <c r="D15" s="121">
        <v>0</v>
      </c>
      <c r="E15" s="121">
        <v>0</v>
      </c>
      <c r="F15" s="121">
        <v>0.8</v>
      </c>
      <c r="G15" s="121">
        <v>0.8</v>
      </c>
      <c r="H15" s="121">
        <v>0.8</v>
      </c>
      <c r="I15" s="36"/>
    </row>
    <row r="16" spans="1:9" x14ac:dyDescent="0.25">
      <c r="C16" s="53" t="s">
        <v>269</v>
      </c>
      <c r="D16" s="121">
        <v>0</v>
      </c>
      <c r="E16" s="121">
        <v>0</v>
      </c>
      <c r="F16" s="121">
        <v>0.75</v>
      </c>
      <c r="G16" s="121">
        <v>0.75</v>
      </c>
      <c r="H16" s="121">
        <v>0.75</v>
      </c>
      <c r="I16" s="36"/>
    </row>
    <row r="17" spans="1:9" x14ac:dyDescent="0.25">
      <c r="A17" s="53" t="s">
        <v>185</v>
      </c>
      <c r="B17" s="53" t="s">
        <v>66</v>
      </c>
      <c r="C17" s="53" t="s">
        <v>267</v>
      </c>
      <c r="D17" s="121">
        <v>0</v>
      </c>
      <c r="E17" s="121">
        <v>1</v>
      </c>
      <c r="F17" s="121">
        <v>1</v>
      </c>
      <c r="G17" s="121">
        <v>1</v>
      </c>
      <c r="H17" s="121">
        <v>1</v>
      </c>
      <c r="I17" s="36"/>
    </row>
    <row r="18" spans="1:9" x14ac:dyDescent="0.25">
      <c r="C18" s="53" t="s">
        <v>269</v>
      </c>
      <c r="D18" s="121">
        <v>0</v>
      </c>
      <c r="E18" s="121">
        <v>0</v>
      </c>
      <c r="F18" s="121">
        <v>0</v>
      </c>
      <c r="G18" s="121">
        <v>0</v>
      </c>
      <c r="H18" s="121">
        <v>0</v>
      </c>
      <c r="I18" s="36"/>
    </row>
    <row r="19" spans="1:9" x14ac:dyDescent="0.25">
      <c r="B19" s="53" t="s">
        <v>65</v>
      </c>
      <c r="C19" s="53" t="s">
        <v>267</v>
      </c>
      <c r="D19" s="121">
        <v>0</v>
      </c>
      <c r="E19" s="121">
        <v>0</v>
      </c>
      <c r="F19" s="121">
        <v>0</v>
      </c>
      <c r="G19" s="121">
        <v>0</v>
      </c>
      <c r="H19" s="121">
        <v>0</v>
      </c>
      <c r="I19" s="36"/>
    </row>
    <row r="20" spans="1:9" x14ac:dyDescent="0.25">
      <c r="C20" s="53" t="s">
        <v>269</v>
      </c>
      <c r="D20" s="121">
        <v>0</v>
      </c>
      <c r="E20" s="121">
        <v>0</v>
      </c>
      <c r="F20" s="121">
        <v>0</v>
      </c>
      <c r="G20" s="121">
        <v>0</v>
      </c>
      <c r="H20" s="121">
        <v>0</v>
      </c>
      <c r="I20" s="36"/>
    </row>
    <row r="21" spans="1:9" x14ac:dyDescent="0.25">
      <c r="A21" s="53" t="s">
        <v>62</v>
      </c>
      <c r="B21" s="53" t="s">
        <v>27</v>
      </c>
      <c r="C21" s="53" t="s">
        <v>267</v>
      </c>
      <c r="D21" s="121">
        <v>0.7</v>
      </c>
      <c r="E21" s="121">
        <v>0</v>
      </c>
      <c r="F21" s="121">
        <v>0</v>
      </c>
      <c r="G21" s="121">
        <v>0</v>
      </c>
      <c r="H21" s="121">
        <v>0</v>
      </c>
      <c r="I21" s="36"/>
    </row>
    <row r="22" spans="1:9" x14ac:dyDescent="0.25">
      <c r="C22" s="53" t="s">
        <v>268</v>
      </c>
      <c r="D22" s="121">
        <v>0.19</v>
      </c>
      <c r="E22" s="121">
        <v>0</v>
      </c>
      <c r="F22" s="121">
        <v>0</v>
      </c>
      <c r="G22" s="121">
        <v>0</v>
      </c>
      <c r="H22" s="121">
        <v>0</v>
      </c>
      <c r="I22" s="36"/>
    </row>
    <row r="23" spans="1:9" x14ac:dyDescent="0.25">
      <c r="A23" s="53" t="s">
        <v>63</v>
      </c>
      <c r="B23" s="53" t="s">
        <v>27</v>
      </c>
      <c r="C23" s="53" t="s">
        <v>267</v>
      </c>
      <c r="D23" s="121">
        <v>0.7</v>
      </c>
      <c r="E23" s="121">
        <v>0</v>
      </c>
      <c r="F23" s="121">
        <v>0</v>
      </c>
      <c r="G23" s="121">
        <v>0</v>
      </c>
      <c r="H23" s="121">
        <v>0</v>
      </c>
    </row>
    <row r="24" spans="1:9" x14ac:dyDescent="0.25">
      <c r="C24" s="53" t="s">
        <v>268</v>
      </c>
      <c r="D24" s="121">
        <v>0.19</v>
      </c>
      <c r="E24" s="121">
        <v>0</v>
      </c>
      <c r="F24" s="121">
        <v>0</v>
      </c>
      <c r="G24" s="121">
        <v>0</v>
      </c>
      <c r="H24" s="121">
        <v>0</v>
      </c>
    </row>
    <row r="25" spans="1:9" x14ac:dyDescent="0.25">
      <c r="A25" s="53" t="s">
        <v>64</v>
      </c>
      <c r="B25" s="53" t="s">
        <v>27</v>
      </c>
      <c r="C25" s="53" t="s">
        <v>267</v>
      </c>
      <c r="D25" s="121">
        <v>0.7</v>
      </c>
      <c r="E25" s="121">
        <v>0</v>
      </c>
      <c r="F25" s="121">
        <v>0</v>
      </c>
      <c r="G25" s="121">
        <v>0</v>
      </c>
      <c r="H25" s="121">
        <v>0</v>
      </c>
    </row>
    <row r="26" spans="1:9" x14ac:dyDescent="0.25">
      <c r="C26" s="53" t="s">
        <v>268</v>
      </c>
      <c r="D26" s="121">
        <v>0.19</v>
      </c>
      <c r="E26" s="121">
        <v>0</v>
      </c>
      <c r="F26" s="121">
        <v>0</v>
      </c>
      <c r="G26" s="121">
        <v>0</v>
      </c>
      <c r="H26" s="121">
        <v>0</v>
      </c>
    </row>
    <row r="27" spans="1:9" x14ac:dyDescent="0.25">
      <c r="A27" s="53" t="s">
        <v>79</v>
      </c>
      <c r="B27" s="53" t="s">
        <v>71</v>
      </c>
      <c r="C27" s="53" t="s">
        <v>267</v>
      </c>
      <c r="D27" s="121">
        <v>1</v>
      </c>
      <c r="E27" s="121">
        <v>1</v>
      </c>
      <c r="F27" s="121">
        <v>1</v>
      </c>
      <c r="G27" s="121">
        <v>1</v>
      </c>
      <c r="H27" s="121">
        <v>1</v>
      </c>
    </row>
    <row r="28" spans="1:9" x14ac:dyDescent="0.25">
      <c r="C28" s="53" t="s">
        <v>268</v>
      </c>
      <c r="D28" s="121">
        <v>0</v>
      </c>
      <c r="E28" s="121">
        <v>0</v>
      </c>
      <c r="F28" s="121">
        <v>0</v>
      </c>
      <c r="G28" s="121">
        <v>0</v>
      </c>
      <c r="H28" s="121">
        <v>0</v>
      </c>
    </row>
    <row r="29" spans="1:9" x14ac:dyDescent="0.25">
      <c r="C29" s="53" t="s">
        <v>269</v>
      </c>
      <c r="D29" s="121">
        <v>0</v>
      </c>
      <c r="E29" s="121">
        <v>0</v>
      </c>
      <c r="F29" s="121">
        <v>0</v>
      </c>
      <c r="G29" s="121">
        <v>0</v>
      </c>
      <c r="H29" s="121">
        <v>0</v>
      </c>
    </row>
    <row r="30" spans="1:9" x14ac:dyDescent="0.25">
      <c r="A30" s="53" t="s">
        <v>80</v>
      </c>
      <c r="B30" s="53" t="s">
        <v>71</v>
      </c>
      <c r="C30" s="53" t="s">
        <v>267</v>
      </c>
      <c r="D30" s="121">
        <v>1</v>
      </c>
      <c r="E30" s="121">
        <v>1</v>
      </c>
      <c r="F30" s="121">
        <v>1</v>
      </c>
      <c r="G30" s="121">
        <v>1</v>
      </c>
      <c r="H30" s="121">
        <v>1</v>
      </c>
    </row>
    <row r="31" spans="1:9" x14ac:dyDescent="0.25">
      <c r="C31" s="53" t="s">
        <v>268</v>
      </c>
      <c r="D31" s="121">
        <v>0</v>
      </c>
      <c r="E31" s="121">
        <v>0</v>
      </c>
      <c r="F31" s="121">
        <v>0</v>
      </c>
      <c r="G31" s="121">
        <v>0</v>
      </c>
      <c r="H31" s="121">
        <v>0</v>
      </c>
    </row>
    <row r="32" spans="1:9" x14ac:dyDescent="0.25">
      <c r="C32" s="53" t="s">
        <v>269</v>
      </c>
      <c r="D32" s="121">
        <v>0</v>
      </c>
      <c r="E32" s="121">
        <v>0</v>
      </c>
      <c r="F32" s="121">
        <v>0</v>
      </c>
      <c r="G32" s="121">
        <v>0</v>
      </c>
      <c r="H32" s="121">
        <v>0</v>
      </c>
    </row>
    <row r="33" spans="1:8" x14ac:dyDescent="0.25">
      <c r="A33" s="53" t="s">
        <v>81</v>
      </c>
      <c r="B33" s="53" t="s">
        <v>71</v>
      </c>
      <c r="C33" s="53" t="s">
        <v>267</v>
      </c>
      <c r="D33" s="121">
        <v>1</v>
      </c>
      <c r="E33" s="121">
        <v>1</v>
      </c>
      <c r="F33" s="121">
        <v>1</v>
      </c>
      <c r="G33" s="121">
        <v>1</v>
      </c>
      <c r="H33" s="121">
        <v>1</v>
      </c>
    </row>
    <row r="34" spans="1:8" x14ac:dyDescent="0.25">
      <c r="C34" s="53" t="s">
        <v>268</v>
      </c>
      <c r="D34" s="121">
        <v>0</v>
      </c>
      <c r="E34" s="121">
        <v>0</v>
      </c>
      <c r="F34" s="121">
        <v>0</v>
      </c>
      <c r="G34" s="121">
        <v>0</v>
      </c>
      <c r="H34" s="121">
        <v>0</v>
      </c>
    </row>
    <row r="35" spans="1:8" x14ac:dyDescent="0.25">
      <c r="C35" s="53" t="s">
        <v>269</v>
      </c>
      <c r="D35" s="121">
        <v>0</v>
      </c>
      <c r="E35" s="121">
        <v>0</v>
      </c>
      <c r="F35" s="121">
        <v>0</v>
      </c>
      <c r="G35" s="121">
        <v>0</v>
      </c>
      <c r="H35" s="121">
        <v>0</v>
      </c>
    </row>
    <row r="36" spans="1:8" x14ac:dyDescent="0.25">
      <c r="A36" s="53" t="s">
        <v>82</v>
      </c>
      <c r="B36" s="53" t="s">
        <v>71</v>
      </c>
      <c r="C36" s="53" t="s">
        <v>267</v>
      </c>
      <c r="D36" s="121">
        <v>1</v>
      </c>
      <c r="E36" s="121">
        <v>1</v>
      </c>
      <c r="F36" s="121">
        <v>1</v>
      </c>
      <c r="G36" s="121">
        <v>1</v>
      </c>
      <c r="H36" s="121">
        <v>1</v>
      </c>
    </row>
    <row r="37" spans="1:8" x14ac:dyDescent="0.25">
      <c r="C37" s="53" t="s">
        <v>268</v>
      </c>
      <c r="D37" s="121">
        <v>0</v>
      </c>
      <c r="E37" s="121">
        <v>0</v>
      </c>
      <c r="F37" s="121">
        <v>0</v>
      </c>
      <c r="G37" s="121">
        <v>0</v>
      </c>
      <c r="H37" s="121">
        <v>0</v>
      </c>
    </row>
    <row r="38" spans="1:8" x14ac:dyDescent="0.25">
      <c r="C38" s="53" t="s">
        <v>269</v>
      </c>
      <c r="D38" s="121">
        <v>0</v>
      </c>
      <c r="E38" s="121">
        <v>0</v>
      </c>
      <c r="F38" s="121">
        <v>0</v>
      </c>
      <c r="G38" s="121">
        <v>0</v>
      </c>
      <c r="H38" s="121">
        <v>0</v>
      </c>
    </row>
    <row r="39" spans="1:8" x14ac:dyDescent="0.25">
      <c r="A39" s="53" t="s">
        <v>83</v>
      </c>
      <c r="B39" s="53" t="s">
        <v>71</v>
      </c>
      <c r="C39" s="53" t="s">
        <v>267</v>
      </c>
      <c r="D39" s="121">
        <v>1</v>
      </c>
      <c r="E39" s="121">
        <v>1</v>
      </c>
      <c r="F39" s="121">
        <v>1</v>
      </c>
      <c r="G39" s="121">
        <v>1</v>
      </c>
      <c r="H39" s="121">
        <v>1</v>
      </c>
    </row>
    <row r="40" spans="1:8" x14ac:dyDescent="0.25">
      <c r="C40" s="53" t="s">
        <v>268</v>
      </c>
      <c r="D40" s="121">
        <v>0</v>
      </c>
      <c r="E40" s="121">
        <v>0</v>
      </c>
      <c r="F40" s="121">
        <v>0</v>
      </c>
      <c r="G40" s="121">
        <v>0</v>
      </c>
      <c r="H40" s="121">
        <v>0</v>
      </c>
    </row>
    <row r="41" spans="1:8" x14ac:dyDescent="0.25">
      <c r="C41" s="53" t="s">
        <v>269</v>
      </c>
      <c r="D41" s="121">
        <v>0</v>
      </c>
      <c r="E41" s="121">
        <v>0</v>
      </c>
      <c r="F41" s="121">
        <v>0</v>
      </c>
      <c r="G41" s="121">
        <v>0</v>
      </c>
      <c r="H41" s="121">
        <v>0</v>
      </c>
    </row>
    <row r="42" spans="1:8" x14ac:dyDescent="0.25">
      <c r="A42" s="53" t="s">
        <v>60</v>
      </c>
      <c r="B42" s="53" t="s">
        <v>71</v>
      </c>
      <c r="C42" s="53" t="s">
        <v>267</v>
      </c>
      <c r="D42" s="121">
        <v>0.3</v>
      </c>
      <c r="E42" s="121">
        <v>0.3</v>
      </c>
      <c r="F42" s="121">
        <v>0.3</v>
      </c>
      <c r="G42" s="121">
        <v>0.3</v>
      </c>
      <c r="H42" s="121">
        <v>0.3</v>
      </c>
    </row>
    <row r="43" spans="1:8" x14ac:dyDescent="0.25">
      <c r="C43" s="53" t="s">
        <v>268</v>
      </c>
      <c r="D43" s="121">
        <v>0.5</v>
      </c>
      <c r="E43" s="121">
        <v>0.5</v>
      </c>
      <c r="F43" s="121">
        <v>0.5</v>
      </c>
      <c r="G43" s="121">
        <v>0.5</v>
      </c>
      <c r="H43" s="121">
        <v>0.5</v>
      </c>
    </row>
    <row r="44" spans="1:8" x14ac:dyDescent="0.25">
      <c r="C44" s="53" t="s">
        <v>269</v>
      </c>
      <c r="D44" s="121">
        <v>0.65</v>
      </c>
      <c r="E44" s="121">
        <v>0.65</v>
      </c>
      <c r="F44" s="121">
        <v>0.65</v>
      </c>
      <c r="G44" s="121">
        <v>0.65</v>
      </c>
      <c r="H44" s="121">
        <v>0.65</v>
      </c>
    </row>
    <row r="45" spans="1:8" x14ac:dyDescent="0.25">
      <c r="B45" s="53" t="s">
        <v>16</v>
      </c>
      <c r="C45" s="53" t="s">
        <v>267</v>
      </c>
      <c r="D45" s="121">
        <v>0.3</v>
      </c>
      <c r="E45" s="121">
        <v>0.3</v>
      </c>
      <c r="F45" s="121">
        <v>0.3</v>
      </c>
      <c r="G45" s="121">
        <v>0.3</v>
      </c>
      <c r="H45" s="121">
        <v>0.3</v>
      </c>
    </row>
    <row r="46" spans="1:8" x14ac:dyDescent="0.25">
      <c r="C46" s="53" t="s">
        <v>268</v>
      </c>
      <c r="D46" s="121">
        <v>0.5</v>
      </c>
      <c r="E46" s="121">
        <v>0.5</v>
      </c>
      <c r="F46" s="121">
        <v>0.5</v>
      </c>
      <c r="G46" s="121">
        <v>0.5</v>
      </c>
      <c r="H46" s="121">
        <v>0.5</v>
      </c>
    </row>
    <row r="47" spans="1:8" x14ac:dyDescent="0.25">
      <c r="C47" s="53" t="s">
        <v>269</v>
      </c>
      <c r="D47" s="121">
        <v>0.63</v>
      </c>
      <c r="E47" s="121">
        <v>0.63</v>
      </c>
      <c r="F47" s="121">
        <v>0.63</v>
      </c>
      <c r="G47" s="121">
        <v>0.63</v>
      </c>
      <c r="H47" s="121">
        <v>0.63</v>
      </c>
    </row>
    <row r="48" spans="1:8" x14ac:dyDescent="0.25">
      <c r="A48" s="53" t="s">
        <v>84</v>
      </c>
      <c r="B48" s="53" t="s">
        <v>71</v>
      </c>
      <c r="C48" s="53" t="s">
        <v>267</v>
      </c>
      <c r="D48" s="121">
        <v>0.88</v>
      </c>
      <c r="E48" s="121">
        <v>0.88</v>
      </c>
      <c r="F48" s="121">
        <v>0.88</v>
      </c>
      <c r="G48" s="121">
        <v>0.88</v>
      </c>
      <c r="H48" s="121">
        <v>0.88</v>
      </c>
    </row>
    <row r="49" spans="1:8" x14ac:dyDescent="0.25">
      <c r="C49" s="53" t="s">
        <v>268</v>
      </c>
      <c r="D49" s="121">
        <v>0.8</v>
      </c>
      <c r="E49" s="121">
        <v>0.8</v>
      </c>
      <c r="F49" s="121">
        <v>0.8</v>
      </c>
      <c r="G49" s="121">
        <v>0.8</v>
      </c>
      <c r="H49" s="121">
        <v>0.8</v>
      </c>
    </row>
    <row r="50" spans="1:8" x14ac:dyDescent="0.25">
      <c r="A50" s="53" t="s">
        <v>85</v>
      </c>
      <c r="B50" s="53" t="s">
        <v>71</v>
      </c>
      <c r="C50" s="53" t="s">
        <v>267</v>
      </c>
      <c r="D50" s="121">
        <v>1</v>
      </c>
      <c r="E50" s="121">
        <v>1</v>
      </c>
      <c r="F50" s="121">
        <v>1</v>
      </c>
      <c r="G50" s="121">
        <v>1</v>
      </c>
      <c r="H50" s="121">
        <v>1</v>
      </c>
    </row>
    <row r="51" spans="1:8" x14ac:dyDescent="0.25">
      <c r="C51" s="53" t="s">
        <v>268</v>
      </c>
      <c r="D51" s="121">
        <v>0.76</v>
      </c>
      <c r="E51" s="121">
        <v>0.76</v>
      </c>
      <c r="F51" s="121">
        <v>0.76</v>
      </c>
      <c r="G51" s="121">
        <v>0.76</v>
      </c>
      <c r="H51" s="121">
        <v>0.76</v>
      </c>
    </row>
    <row r="52" spans="1:8" x14ac:dyDescent="0.25">
      <c r="A52" s="53" t="s">
        <v>196</v>
      </c>
      <c r="B52" s="53" t="s">
        <v>13</v>
      </c>
      <c r="C52" s="53" t="s">
        <v>267</v>
      </c>
      <c r="D52" s="121">
        <v>0.57999999999999996</v>
      </c>
      <c r="E52" s="121">
        <v>0</v>
      </c>
      <c r="F52" s="121">
        <v>0</v>
      </c>
      <c r="G52" s="121">
        <v>0</v>
      </c>
      <c r="H52" s="121">
        <v>0</v>
      </c>
    </row>
    <row r="53" spans="1:8" x14ac:dyDescent="0.25">
      <c r="C53" s="53" t="s">
        <v>268</v>
      </c>
      <c r="D53" s="121">
        <v>0.88</v>
      </c>
      <c r="E53" s="121">
        <v>0</v>
      </c>
      <c r="F53" s="121">
        <v>0</v>
      </c>
      <c r="G53" s="121">
        <v>0</v>
      </c>
      <c r="H53" s="121">
        <v>0</v>
      </c>
    </row>
  </sheetData>
  <sheetProtection selectLockedCells="1"/>
  <pageMargins left="0.75" right="0.75" top="1" bottom="1" header="0.5" footer="0.5"/>
  <pageSetup paperSize="9" orientation="portrait" horizontalDpi="4294967292" verticalDpi="4294967292"/>
</worksheet>
</file>

<file path=xl/worksheets/sheet2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800-000000000000}">
  <sheetPr codeName="Sheet25">
    <tabColor theme="0" tint="-0.249977111117893"/>
  </sheetPr>
  <dimension ref="A1:H7"/>
  <sheetViews>
    <sheetView workbookViewId="0">
      <selection activeCell="D7" sqref="D7:G7"/>
    </sheetView>
  </sheetViews>
  <sheetFormatPr defaultColWidth="12.77734375" defaultRowHeight="13.2" x14ac:dyDescent="0.25"/>
  <cols>
    <col min="1" max="1" width="28" style="35" customWidth="1"/>
    <col min="2" max="2" width="27.44140625" style="35" customWidth="1"/>
    <col min="3" max="3" width="23.6640625" style="35" customWidth="1"/>
    <col min="4" max="7" width="17.21875" style="35" customWidth="1"/>
    <col min="8" max="16384" width="12.77734375" style="35"/>
  </cols>
  <sheetData>
    <row r="1" spans="1:8" x14ac:dyDescent="0.25">
      <c r="A1" s="133" t="s">
        <v>69</v>
      </c>
      <c r="B1" s="133" t="s">
        <v>265</v>
      </c>
      <c r="C1" s="133"/>
      <c r="D1" s="40" t="s">
        <v>53</v>
      </c>
      <c r="E1" s="40" t="s">
        <v>54</v>
      </c>
      <c r="F1" s="40" t="s">
        <v>55</v>
      </c>
      <c r="G1" s="40" t="s">
        <v>56</v>
      </c>
      <c r="H1" s="104"/>
    </row>
    <row r="2" spans="1:8" x14ac:dyDescent="0.25">
      <c r="A2" s="43" t="s">
        <v>86</v>
      </c>
      <c r="B2" s="35" t="s">
        <v>41</v>
      </c>
      <c r="C2" s="43" t="s">
        <v>267</v>
      </c>
      <c r="D2" s="121">
        <v>1</v>
      </c>
      <c r="E2" s="121">
        <v>1</v>
      </c>
      <c r="F2" s="121">
        <v>1</v>
      </c>
      <c r="G2" s="121">
        <v>1</v>
      </c>
      <c r="H2" s="98"/>
    </row>
    <row r="3" spans="1:8" x14ac:dyDescent="0.25">
      <c r="C3" s="35" t="s">
        <v>268</v>
      </c>
      <c r="D3" s="121">
        <v>0.2</v>
      </c>
      <c r="E3" s="121">
        <v>0.2</v>
      </c>
      <c r="F3" s="121">
        <v>0.2</v>
      </c>
      <c r="G3" s="121">
        <v>0.2</v>
      </c>
      <c r="H3" s="142"/>
    </row>
    <row r="4" spans="1:8" x14ac:dyDescent="0.25">
      <c r="A4" s="43" t="s">
        <v>87</v>
      </c>
      <c r="B4" s="35" t="s">
        <v>41</v>
      </c>
      <c r="C4" s="43" t="s">
        <v>267</v>
      </c>
      <c r="D4" s="121">
        <v>1</v>
      </c>
      <c r="E4" s="121">
        <v>1</v>
      </c>
      <c r="F4" s="121">
        <v>1</v>
      </c>
      <c r="G4" s="121">
        <v>1</v>
      </c>
      <c r="H4" s="142"/>
    </row>
    <row r="5" spans="1:8" x14ac:dyDescent="0.25">
      <c r="A5" s="36"/>
      <c r="C5" s="35" t="s">
        <v>268</v>
      </c>
      <c r="D5" s="121">
        <v>0.59</v>
      </c>
      <c r="E5" s="121">
        <v>0.59</v>
      </c>
      <c r="F5" s="121">
        <v>0.59</v>
      </c>
      <c r="G5" s="121">
        <v>0.59</v>
      </c>
      <c r="H5" s="98"/>
    </row>
    <row r="6" spans="1:8" x14ac:dyDescent="0.25">
      <c r="A6" s="43" t="s">
        <v>88</v>
      </c>
      <c r="B6" s="35" t="s">
        <v>41</v>
      </c>
      <c r="C6" s="43" t="s">
        <v>267</v>
      </c>
      <c r="D6" s="121">
        <v>1</v>
      </c>
      <c r="E6" s="121">
        <v>1</v>
      </c>
      <c r="F6" s="121">
        <v>1</v>
      </c>
      <c r="G6" s="121">
        <v>1</v>
      </c>
      <c r="H6" s="98"/>
    </row>
    <row r="7" spans="1:8" x14ac:dyDescent="0.25">
      <c r="A7" s="36"/>
      <c r="C7" s="35" t="s">
        <v>268</v>
      </c>
      <c r="D7" s="121">
        <v>0.59</v>
      </c>
      <c r="E7" s="121">
        <v>0.59</v>
      </c>
      <c r="F7" s="121">
        <v>0.59</v>
      </c>
      <c r="G7" s="121">
        <v>0.59</v>
      </c>
      <c r="H7" s="142"/>
    </row>
  </sheetData>
  <sheetProtection algorithmName="SHA-512" hashValue="l+xoJSpgzy+jW0WqKYJtNH0CHhmmlWu5KxTiXtuKjMiXRH00LLw6mF8oo+sGrBEQh9O1BhNRsQ/PqzJzy/t75A==" saltValue="Gxns1JENp5ZwyFjz3NLmKA==" spinCount="100000" sheet="1" scenarios="1" selectLockedCells="1"/>
  <pageMargins left="0.7" right="0.7" top="0.75" bottom="0.75" header="0.3" footer="0.3"/>
</worksheet>
</file>

<file path=xl/worksheets/sheet2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900-000000000000}">
  <sheetPr codeName="Sheet26"/>
  <dimension ref="A1:A4"/>
  <sheetViews>
    <sheetView workbookViewId="0">
      <selection activeCell="A2" sqref="A2"/>
    </sheetView>
  </sheetViews>
  <sheetFormatPr defaultColWidth="11.44140625" defaultRowHeight="13.2" x14ac:dyDescent="0.25"/>
  <sheetData>
    <row r="1" spans="1:1" x14ac:dyDescent="0.25">
      <c r="A1" s="12" t="s">
        <v>201</v>
      </c>
    </row>
    <row r="2" spans="1:1" x14ac:dyDescent="0.25">
      <c r="A2" s="12" t="s">
        <v>202</v>
      </c>
    </row>
    <row r="3" spans="1:1" x14ac:dyDescent="0.25">
      <c r="A3" s="12" t="s">
        <v>203</v>
      </c>
    </row>
    <row r="4" spans="1:1" x14ac:dyDescent="0.25">
      <c r="A4" s="12" t="s">
        <v>204</v>
      </c>
    </row>
  </sheetData>
  <pageMargins left="0.7" right="0.7" top="0.75" bottom="0.75" header="0.3" footer="0.3"/>
</worksheet>
</file>

<file path=xl/worksheets/sheet27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A00-000000000000}">
  <sheetPr codeName="Sheet27">
    <tabColor theme="0" tint="-0.249977111117893"/>
  </sheetPr>
  <dimension ref="A1:E11"/>
  <sheetViews>
    <sheetView workbookViewId="0">
      <selection activeCell="B9" sqref="B9"/>
    </sheetView>
  </sheetViews>
  <sheetFormatPr defaultColWidth="11.44140625" defaultRowHeight="13.2" x14ac:dyDescent="0.25"/>
  <cols>
    <col min="1" max="1" width="33.6640625" style="35" customWidth="1"/>
    <col min="2" max="2" width="12.44140625" style="35" customWidth="1"/>
    <col min="3" max="4" width="11.44140625" style="35"/>
    <col min="5" max="5" width="17.44140625" style="35" customWidth="1"/>
    <col min="6" max="16384" width="11.44140625" style="35"/>
  </cols>
  <sheetData>
    <row r="1" spans="1:5" x14ac:dyDescent="0.25">
      <c r="A1" s="40" t="s">
        <v>163</v>
      </c>
      <c r="B1" s="40" t="s">
        <v>162</v>
      </c>
      <c r="C1" s="40" t="s">
        <v>161</v>
      </c>
      <c r="D1" s="40" t="s">
        <v>160</v>
      </c>
      <c r="E1" s="40" t="s">
        <v>159</v>
      </c>
    </row>
    <row r="2" spans="1:5" ht="13.8" x14ac:dyDescent="0.25">
      <c r="A2" s="39" t="s">
        <v>158</v>
      </c>
      <c r="B2" s="38">
        <v>0.9</v>
      </c>
      <c r="C2" s="37">
        <v>0.09</v>
      </c>
      <c r="D2" s="35">
        <v>0.8</v>
      </c>
      <c r="E2" s="35">
        <f t="shared" ref="E2:E10" si="0">C2*D2</f>
        <v>7.1999999999999995E-2</v>
      </c>
    </row>
    <row r="3" spans="1:5" ht="13.8" x14ac:dyDescent="0.25">
      <c r="A3" s="39" t="s">
        <v>157</v>
      </c>
      <c r="B3" s="38">
        <v>1</v>
      </c>
      <c r="C3" s="37">
        <v>0.02</v>
      </c>
      <c r="D3" s="35">
        <v>1.9</v>
      </c>
      <c r="E3" s="35">
        <f t="shared" si="0"/>
        <v>3.7999999999999999E-2</v>
      </c>
    </row>
    <row r="4" spans="1:5" ht="13.8" x14ac:dyDescent="0.25">
      <c r="A4" s="39" t="s">
        <v>156</v>
      </c>
      <c r="B4" s="38">
        <v>1</v>
      </c>
      <c r="C4" s="37">
        <v>0.08</v>
      </c>
      <c r="D4" s="35">
        <v>2</v>
      </c>
      <c r="E4" s="35">
        <f t="shared" si="0"/>
        <v>0.16</v>
      </c>
    </row>
    <row r="5" spans="1:5" ht="13.8" x14ac:dyDescent="0.25">
      <c r="A5" s="39" t="s">
        <v>155</v>
      </c>
      <c r="B5" s="38">
        <v>1</v>
      </c>
      <c r="C5" s="37">
        <v>0.18</v>
      </c>
      <c r="D5" s="35">
        <v>0.7</v>
      </c>
      <c r="E5" s="35">
        <f t="shared" si="0"/>
        <v>0.126</v>
      </c>
    </row>
    <row r="6" spans="1:5" ht="13.8" x14ac:dyDescent="0.25">
      <c r="A6" s="39" t="s">
        <v>154</v>
      </c>
      <c r="B6" s="38">
        <v>1</v>
      </c>
      <c r="C6" s="37">
        <v>0.02</v>
      </c>
      <c r="D6" s="35">
        <v>0.7</v>
      </c>
      <c r="E6" s="35">
        <f t="shared" si="0"/>
        <v>1.3999999999999999E-2</v>
      </c>
    </row>
    <row r="7" spans="1:5" ht="13.8" x14ac:dyDescent="0.25">
      <c r="A7" s="39" t="s">
        <v>153</v>
      </c>
      <c r="B7" s="38">
        <v>0.93</v>
      </c>
      <c r="C7" s="37">
        <v>0.45</v>
      </c>
      <c r="D7" s="35">
        <v>0.9</v>
      </c>
      <c r="E7" s="35">
        <f t="shared" si="0"/>
        <v>0.40500000000000003</v>
      </c>
    </row>
    <row r="8" spans="1:5" ht="13.8" x14ac:dyDescent="0.25">
      <c r="A8" s="39" t="s">
        <v>152</v>
      </c>
      <c r="B8" s="38">
        <v>0.5</v>
      </c>
      <c r="C8" s="37">
        <v>0.03</v>
      </c>
      <c r="D8" s="35">
        <v>0</v>
      </c>
      <c r="E8" s="35">
        <f t="shared" si="0"/>
        <v>0</v>
      </c>
    </row>
    <row r="9" spans="1:5" ht="13.8" x14ac:dyDescent="0.25">
      <c r="A9" s="39" t="s">
        <v>151</v>
      </c>
      <c r="B9" s="38">
        <v>0.5</v>
      </c>
      <c r="C9" s="37">
        <v>0.11</v>
      </c>
      <c r="D9" s="35">
        <v>0</v>
      </c>
      <c r="E9" s="35">
        <f t="shared" si="0"/>
        <v>0</v>
      </c>
    </row>
    <row r="10" spans="1:5" ht="13.8" x14ac:dyDescent="0.25">
      <c r="A10" s="39" t="s">
        <v>150</v>
      </c>
      <c r="B10" s="38">
        <v>0.98</v>
      </c>
      <c r="C10" s="37">
        <v>0.01</v>
      </c>
      <c r="D10" s="35">
        <v>0.6</v>
      </c>
      <c r="E10" s="35">
        <f t="shared" si="0"/>
        <v>6.0000000000000001E-3</v>
      </c>
    </row>
    <row r="11" spans="1:5" x14ac:dyDescent="0.25">
      <c r="C11" s="36"/>
    </row>
  </sheetData>
  <pageMargins left="0.75" right="0.75" top="1" bottom="1" header="0.5" footer="0.5"/>
  <pageSetup paperSize="9" orientation="portrait" horizontalDpi="4294967292" verticalDpi="4294967292"/>
  <legacy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3">
    <tabColor rgb="FF007600"/>
  </sheetPr>
  <dimension ref="A1:H35"/>
  <sheetViews>
    <sheetView zoomScale="115" zoomScaleNormal="115" workbookViewId="0">
      <selection activeCell="C3" sqref="C3"/>
    </sheetView>
  </sheetViews>
  <sheetFormatPr defaultColWidth="14.44140625" defaultRowHeight="15.75" customHeight="1" x14ac:dyDescent="0.25"/>
  <cols>
    <col min="1" max="1" width="16.109375" customWidth="1"/>
    <col min="2" max="2" width="31.33203125" customWidth="1"/>
    <col min="3" max="8" width="13" customWidth="1"/>
  </cols>
  <sheetData>
    <row r="1" spans="1:8" ht="27.75" customHeight="1" x14ac:dyDescent="0.25">
      <c r="A1" s="4" t="str">
        <f>"Percentage of deaths in baseline year ("&amp;start_year&amp;") attributable to cause"</f>
        <v>Percentage of deaths in baseline year (2020) attributable to cause</v>
      </c>
      <c r="B1" s="41"/>
      <c r="C1" s="41"/>
      <c r="D1" s="41"/>
      <c r="E1" s="41"/>
      <c r="F1" s="41"/>
    </row>
    <row r="2" spans="1:8" ht="15.75" customHeight="1" x14ac:dyDescent="0.25">
      <c r="A2" t="s">
        <v>209</v>
      </c>
      <c r="B2" s="41" t="s">
        <v>210</v>
      </c>
      <c r="C2" s="41" t="s">
        <v>1</v>
      </c>
      <c r="D2" s="41"/>
      <c r="E2" s="41"/>
      <c r="F2" s="41"/>
      <c r="G2" s="41"/>
    </row>
    <row r="3" spans="1:8" ht="15.75" customHeight="1" x14ac:dyDescent="0.25">
      <c r="B3" s="24" t="s">
        <v>73</v>
      </c>
      <c r="C3" s="76">
        <v>4.0551966000000002E-2</v>
      </c>
    </row>
    <row r="4" spans="1:8" ht="15.75" customHeight="1" x14ac:dyDescent="0.25">
      <c r="B4" s="24" t="s">
        <v>7</v>
      </c>
      <c r="C4" s="76">
        <v>0.18681257035456697</v>
      </c>
    </row>
    <row r="5" spans="1:8" ht="15.75" customHeight="1" x14ac:dyDescent="0.25">
      <c r="B5" s="24" t="s">
        <v>8</v>
      </c>
      <c r="C5" s="76">
        <v>0.10309279155834371</v>
      </c>
    </row>
    <row r="6" spans="1:8" ht="15.75" customHeight="1" x14ac:dyDescent="0.25">
      <c r="B6" s="24" t="s">
        <v>10</v>
      </c>
      <c r="C6" s="76">
        <v>0.14733876602763335</v>
      </c>
    </row>
    <row r="7" spans="1:8" ht="15.75" customHeight="1" x14ac:dyDescent="0.25">
      <c r="B7" s="24" t="s">
        <v>13</v>
      </c>
      <c r="C7" s="76">
        <v>0.1145443339612648</v>
      </c>
    </row>
    <row r="8" spans="1:8" ht="15.75" customHeight="1" x14ac:dyDescent="0.25">
      <c r="B8" s="24" t="s">
        <v>14</v>
      </c>
      <c r="C8" s="76">
        <v>1.0795965812594805E-2</v>
      </c>
    </row>
    <row r="9" spans="1:8" ht="15.75" customHeight="1" x14ac:dyDescent="0.25">
      <c r="B9" s="24" t="s">
        <v>27</v>
      </c>
      <c r="C9" s="76">
        <v>0.1065634490431745</v>
      </c>
    </row>
    <row r="10" spans="1:8" ht="15.75" customHeight="1" x14ac:dyDescent="0.25">
      <c r="B10" s="24" t="s">
        <v>15</v>
      </c>
      <c r="C10" s="76">
        <v>0.29030015724242186</v>
      </c>
    </row>
    <row r="11" spans="1:8" ht="15.75" customHeight="1" x14ac:dyDescent="0.25">
      <c r="B11" s="32" t="s">
        <v>129</v>
      </c>
      <c r="C11" s="91">
        <f>SUM(C3:C10)</f>
        <v>1</v>
      </c>
      <c r="G11" s="24"/>
      <c r="H11" s="24"/>
    </row>
    <row r="12" spans="1:8" ht="15.75" customHeight="1" x14ac:dyDescent="0.25">
      <c r="B12" s="32"/>
      <c r="C12" s="24"/>
      <c r="D12" s="24"/>
      <c r="E12" s="24"/>
      <c r="F12" s="24"/>
      <c r="G12" s="24"/>
      <c r="H12" s="24"/>
    </row>
    <row r="13" spans="1:8" ht="15.75" customHeight="1" x14ac:dyDescent="0.25">
      <c r="A13" s="12" t="s">
        <v>31</v>
      </c>
      <c r="B13" s="41" t="s">
        <v>210</v>
      </c>
      <c r="C13" s="23" t="s">
        <v>2</v>
      </c>
      <c r="D13" s="23" t="s">
        <v>3</v>
      </c>
      <c r="E13" s="23" t="s">
        <v>4</v>
      </c>
      <c r="F13" s="23" t="s">
        <v>5</v>
      </c>
      <c r="G13" s="24"/>
    </row>
    <row r="14" spans="1:8" ht="15.75" customHeight="1" x14ac:dyDescent="0.25">
      <c r="B14" s="24" t="s">
        <v>71</v>
      </c>
      <c r="C14" s="76">
        <v>0.10077669501779701</v>
      </c>
      <c r="D14" s="76">
        <v>0.10077669501779701</v>
      </c>
      <c r="E14" s="76">
        <v>9.9010860613857193E-2</v>
      </c>
      <c r="F14" s="76">
        <v>9.9010860613857193E-2</v>
      </c>
    </row>
    <row r="15" spans="1:8" ht="15.75" customHeight="1" x14ac:dyDescent="0.25">
      <c r="B15" s="24" t="s">
        <v>16</v>
      </c>
      <c r="C15" s="76">
        <v>0.16117554941557599</v>
      </c>
      <c r="D15" s="76">
        <v>0.16117554941557599</v>
      </c>
      <c r="E15" s="76">
        <v>0.10681496066962901</v>
      </c>
      <c r="F15" s="76">
        <v>0.10681496066962901</v>
      </c>
    </row>
    <row r="16" spans="1:8" ht="15.75" customHeight="1" x14ac:dyDescent="0.25">
      <c r="B16" s="24" t="s">
        <v>17</v>
      </c>
      <c r="C16" s="76">
        <v>3.6729659287297899E-2</v>
      </c>
      <c r="D16" s="76">
        <v>3.6729659287297899E-2</v>
      </c>
      <c r="E16" s="76">
        <v>4.2692744779975603E-2</v>
      </c>
      <c r="F16" s="76">
        <v>4.2692744779975603E-2</v>
      </c>
    </row>
    <row r="17" spans="1:8" ht="15.75" customHeight="1" x14ac:dyDescent="0.25">
      <c r="B17" s="24" t="s">
        <v>18</v>
      </c>
      <c r="C17" s="76">
        <v>2.3173674118764899E-2</v>
      </c>
      <c r="D17" s="76">
        <v>2.3173674118764899E-2</v>
      </c>
      <c r="E17" s="76">
        <v>6.1564888796968698E-2</v>
      </c>
      <c r="F17" s="76">
        <v>6.1564888796968698E-2</v>
      </c>
    </row>
    <row r="18" spans="1:8" ht="15.75" customHeight="1" x14ac:dyDescent="0.25">
      <c r="B18" s="24" t="s">
        <v>19</v>
      </c>
      <c r="C18" s="76">
        <v>9.3450033292537496E-2</v>
      </c>
      <c r="D18" s="76">
        <v>9.3450033292537496E-2</v>
      </c>
      <c r="E18" s="76">
        <v>0.151525323948972</v>
      </c>
      <c r="F18" s="76">
        <v>0.151525323948972</v>
      </c>
    </row>
    <row r="19" spans="1:8" ht="15.75" customHeight="1" x14ac:dyDescent="0.25">
      <c r="B19" s="24" t="s">
        <v>20</v>
      </c>
      <c r="C19" s="76">
        <v>3.5501608968256701E-2</v>
      </c>
      <c r="D19" s="76">
        <v>3.5501608968256701E-2</v>
      </c>
      <c r="E19" s="76">
        <v>4.0177138032839198E-2</v>
      </c>
      <c r="F19" s="76">
        <v>4.0177138032839198E-2</v>
      </c>
    </row>
    <row r="20" spans="1:8" ht="15.75" customHeight="1" x14ac:dyDescent="0.25">
      <c r="B20" s="24" t="s">
        <v>21</v>
      </c>
      <c r="C20" s="76">
        <v>0.22206818726875099</v>
      </c>
      <c r="D20" s="76">
        <v>0.22206818726875099</v>
      </c>
      <c r="E20" s="76">
        <v>0.10210393288464999</v>
      </c>
      <c r="F20" s="76">
        <v>0.10210393288464999</v>
      </c>
    </row>
    <row r="21" spans="1:8" ht="15.75" customHeight="1" x14ac:dyDescent="0.25">
      <c r="B21" s="24" t="s">
        <v>22</v>
      </c>
      <c r="C21" s="76">
        <v>1.9078716121965902E-2</v>
      </c>
      <c r="D21" s="76">
        <v>1.9078716121965902E-2</v>
      </c>
      <c r="E21" s="76">
        <v>6.0211393323887599E-2</v>
      </c>
      <c r="F21" s="76">
        <v>6.0211393323887599E-2</v>
      </c>
    </row>
    <row r="22" spans="1:8" ht="15.75" customHeight="1" x14ac:dyDescent="0.25">
      <c r="B22" s="24" t="s">
        <v>23</v>
      </c>
      <c r="C22" s="76">
        <v>0.30804587650905313</v>
      </c>
      <c r="D22" s="76">
        <v>0.30804587650905313</v>
      </c>
      <c r="E22" s="76">
        <v>0.33589875694922067</v>
      </c>
      <c r="F22" s="76">
        <v>0.33589875694922067</v>
      </c>
    </row>
    <row r="23" spans="1:8" ht="15.75" customHeight="1" x14ac:dyDescent="0.25">
      <c r="B23" s="32" t="s">
        <v>129</v>
      </c>
      <c r="C23" s="91">
        <f>SUM(C14:C22)</f>
        <v>1</v>
      </c>
      <c r="D23" s="91">
        <f t="shared" ref="D23:E23" si="0">SUM(D14:D22)</f>
        <v>1</v>
      </c>
      <c r="E23" s="91">
        <f t="shared" si="0"/>
        <v>1</v>
      </c>
      <c r="F23" s="91">
        <f>SUM(F14:F22)</f>
        <v>1</v>
      </c>
      <c r="G23" s="24"/>
      <c r="H23" s="24"/>
    </row>
    <row r="24" spans="1:8" ht="15.75" customHeight="1" x14ac:dyDescent="0.25">
      <c r="B24" s="32"/>
      <c r="C24" s="24"/>
      <c r="D24" s="24"/>
      <c r="E24" s="24"/>
      <c r="F24" s="24"/>
      <c r="G24" s="24"/>
      <c r="H24" s="24"/>
    </row>
    <row r="25" spans="1:8" ht="15.75" customHeight="1" x14ac:dyDescent="0.25">
      <c r="A25" t="s">
        <v>32</v>
      </c>
      <c r="B25" s="41" t="s">
        <v>210</v>
      </c>
      <c r="C25" s="41" t="s">
        <v>32</v>
      </c>
      <c r="D25" s="24"/>
      <c r="E25" s="24"/>
      <c r="F25" s="24"/>
      <c r="G25" s="24"/>
      <c r="H25" s="24"/>
    </row>
    <row r="26" spans="1:8" ht="15.75" customHeight="1" x14ac:dyDescent="0.25">
      <c r="B26" s="24" t="s">
        <v>38</v>
      </c>
      <c r="C26" s="76">
        <v>8.1900000000000001E-2</v>
      </c>
    </row>
    <row r="27" spans="1:8" ht="15.75" customHeight="1" x14ac:dyDescent="0.25">
      <c r="B27" s="24" t="s">
        <v>39</v>
      </c>
      <c r="C27" s="76">
        <v>8.199999999999999E-3</v>
      </c>
    </row>
    <row r="28" spans="1:8" ht="15.75" customHeight="1" x14ac:dyDescent="0.25">
      <c r="B28" s="24" t="s">
        <v>40</v>
      </c>
      <c r="C28" s="76">
        <v>0.14550000000000002</v>
      </c>
    </row>
    <row r="29" spans="1:8" ht="15.75" customHeight="1" x14ac:dyDescent="0.25">
      <c r="B29" s="24" t="s">
        <v>41</v>
      </c>
      <c r="C29" s="76">
        <v>0.15759999999999999</v>
      </c>
    </row>
    <row r="30" spans="1:8" ht="15.75" customHeight="1" x14ac:dyDescent="0.25">
      <c r="B30" s="24" t="s">
        <v>42</v>
      </c>
      <c r="C30" s="76">
        <v>9.9199999999999997E-2</v>
      </c>
    </row>
    <row r="31" spans="1:8" ht="15.75" customHeight="1" x14ac:dyDescent="0.25">
      <c r="B31" s="24" t="s">
        <v>43</v>
      </c>
      <c r="C31" s="76">
        <v>0.10220000000000001</v>
      </c>
    </row>
    <row r="32" spans="1:8" ht="15.75" customHeight="1" x14ac:dyDescent="0.25">
      <c r="B32" s="24" t="s">
        <v>44</v>
      </c>
      <c r="C32" s="76">
        <v>1.7399999999999999E-2</v>
      </c>
    </row>
    <row r="33" spans="2:3" ht="15.75" customHeight="1" x14ac:dyDescent="0.25">
      <c r="B33" s="24" t="s">
        <v>45</v>
      </c>
      <c r="C33" s="76">
        <v>7.9100000000000004E-2</v>
      </c>
    </row>
    <row r="34" spans="2:3" ht="15.75" customHeight="1" x14ac:dyDescent="0.25">
      <c r="B34" s="24" t="s">
        <v>46</v>
      </c>
      <c r="C34" s="76">
        <v>0.30890000000000001</v>
      </c>
    </row>
    <row r="35" spans="2:3" ht="15.75" customHeight="1" x14ac:dyDescent="0.25">
      <c r="B35" s="32" t="s">
        <v>129</v>
      </c>
      <c r="C35" s="91">
        <f>SUM(C26:C34)</f>
        <v>1</v>
      </c>
    </row>
  </sheetData>
  <sheetProtection password="CA9F" sheet="1" scenarios="1" selectLockedCells="1"/>
  <phoneticPr fontId="7" type="noConversion"/>
  <pageMargins left="0.75" right="0.75" top="1" bottom="1" header="0.5" footer="0.5"/>
  <pageSetup paperSize="9" scale="69" orientation="portrait" horizontalDpi="4294967292" verticalDpi="429496729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4">
    <tabColor rgb="FF007600"/>
  </sheetPr>
  <dimension ref="A1:O17"/>
  <sheetViews>
    <sheetView zoomScaleNormal="100" workbookViewId="0">
      <selection activeCell="H14" sqref="H14"/>
    </sheetView>
  </sheetViews>
  <sheetFormatPr defaultColWidth="14.44140625" defaultRowHeight="15.75" customHeight="1" x14ac:dyDescent="0.25"/>
  <cols>
    <col min="1" max="1" width="31.44140625" customWidth="1"/>
    <col min="2" max="2" width="24" customWidth="1"/>
  </cols>
  <sheetData>
    <row r="1" spans="1:15" ht="36" customHeight="1" x14ac:dyDescent="0.25">
      <c r="A1" s="27" t="str">
        <f>"Percentage of population in each category in baseline year ("&amp;start_year&amp;")"</f>
        <v>Percentage of population in each category in baseline year (2020)</v>
      </c>
      <c r="B1" s="1" t="s">
        <v>6</v>
      </c>
      <c r="C1" s="16" t="s">
        <v>1</v>
      </c>
      <c r="D1" s="16" t="s">
        <v>2</v>
      </c>
      <c r="E1" s="16" t="s">
        <v>3</v>
      </c>
      <c r="F1" s="16" t="s">
        <v>4</v>
      </c>
      <c r="G1" s="16" t="s">
        <v>5</v>
      </c>
    </row>
    <row r="2" spans="1:15" ht="15.75" customHeight="1" x14ac:dyDescent="0.25">
      <c r="A2" s="6" t="s">
        <v>115</v>
      </c>
      <c r="B2" s="11" t="s">
        <v>117</v>
      </c>
      <c r="C2" s="77">
        <v>0.5197017053010472</v>
      </c>
      <c r="D2" s="77">
        <v>0.5232</v>
      </c>
      <c r="E2" s="77">
        <v>0.44780000000000003</v>
      </c>
      <c r="F2" s="77">
        <v>0.29109999999999997</v>
      </c>
      <c r="G2" s="77">
        <v>0.24309999999999998</v>
      </c>
    </row>
    <row r="3" spans="1:15" ht="15.75" customHeight="1" x14ac:dyDescent="0.25">
      <c r="A3" s="5"/>
      <c r="B3" s="11" t="s">
        <v>118</v>
      </c>
      <c r="C3" s="77">
        <v>0.22949999999999998</v>
      </c>
      <c r="D3" s="77">
        <v>0.22940000000000002</v>
      </c>
      <c r="E3" s="77">
        <v>0.31010000000000004</v>
      </c>
      <c r="F3" s="77">
        <v>0.31709999999999999</v>
      </c>
      <c r="G3" s="77">
        <v>0.34729999999999994</v>
      </c>
    </row>
    <row r="4" spans="1:15" ht="15.75" customHeight="1" x14ac:dyDescent="0.25">
      <c r="A4" s="5"/>
      <c r="B4" s="11" t="s">
        <v>116</v>
      </c>
      <c r="C4" s="78">
        <v>0.16789999999999999</v>
      </c>
      <c r="D4" s="78">
        <v>0.16820000000000002</v>
      </c>
      <c r="E4" s="78">
        <v>0.1855</v>
      </c>
      <c r="F4" s="78">
        <v>0.2954</v>
      </c>
      <c r="G4" s="78">
        <v>0.28550000000000003</v>
      </c>
    </row>
    <row r="5" spans="1:15" ht="15.75" customHeight="1" x14ac:dyDescent="0.25">
      <c r="A5" s="5"/>
      <c r="B5" s="11" t="s">
        <v>119</v>
      </c>
      <c r="C5" s="78">
        <v>7.9100000000000004E-2</v>
      </c>
      <c r="D5" s="78">
        <v>7.9199999999999993E-2</v>
      </c>
      <c r="E5" s="78">
        <v>5.6600000000000004E-2</v>
      </c>
      <c r="F5" s="78">
        <v>9.64E-2</v>
      </c>
      <c r="G5" s="78">
        <v>0.1242</v>
      </c>
    </row>
    <row r="6" spans="1:15" ht="15.75" customHeight="1" x14ac:dyDescent="0.25">
      <c r="B6" s="14"/>
      <c r="C6" s="29"/>
      <c r="D6" s="29"/>
      <c r="E6" s="29"/>
      <c r="F6" s="29"/>
      <c r="G6" s="29"/>
    </row>
    <row r="7" spans="1:15" ht="15.75" customHeight="1" x14ac:dyDescent="0.25">
      <c r="B7" s="14"/>
      <c r="C7" s="29"/>
      <c r="D7" s="29"/>
      <c r="E7" s="29"/>
      <c r="F7" s="29"/>
      <c r="G7" s="29"/>
    </row>
    <row r="8" spans="1:15" ht="15.75" customHeight="1" x14ac:dyDescent="0.25">
      <c r="A8" s="3" t="s">
        <v>114</v>
      </c>
      <c r="B8" s="7" t="s">
        <v>120</v>
      </c>
      <c r="C8" s="77">
        <v>0.9081999999999999</v>
      </c>
      <c r="D8" s="77">
        <v>0.9081999999999999</v>
      </c>
      <c r="E8" s="77">
        <v>0.83180000000000009</v>
      </c>
      <c r="F8" s="77">
        <v>0.84860000000000002</v>
      </c>
      <c r="G8" s="77">
        <v>0.87340000000000007</v>
      </c>
    </row>
    <row r="9" spans="1:15" ht="15.75" customHeight="1" x14ac:dyDescent="0.25">
      <c r="B9" s="7" t="s">
        <v>121</v>
      </c>
      <c r="C9" s="77">
        <v>5.2499999999999998E-2</v>
      </c>
      <c r="D9" s="77">
        <v>5.2499999999999998E-2</v>
      </c>
      <c r="E9" s="77">
        <v>0.127</v>
      </c>
      <c r="F9" s="77">
        <v>0.1166</v>
      </c>
      <c r="G9" s="77">
        <v>0.10400000000000001</v>
      </c>
    </row>
    <row r="10" spans="1:15" ht="15.75" customHeight="1" x14ac:dyDescent="0.25">
      <c r="B10" s="7" t="s">
        <v>122</v>
      </c>
      <c r="C10" s="78">
        <v>2.5099999999999997E-2</v>
      </c>
      <c r="D10" s="78">
        <v>2.5099999999999997E-2</v>
      </c>
      <c r="E10" s="78">
        <v>3.4200000000000001E-2</v>
      </c>
      <c r="F10" s="78">
        <v>3.04E-2</v>
      </c>
      <c r="G10" s="78">
        <v>1.6500000000000001E-2</v>
      </c>
    </row>
    <row r="11" spans="1:15" ht="15.75" customHeight="1" x14ac:dyDescent="0.25">
      <c r="B11" s="7" t="s">
        <v>123</v>
      </c>
      <c r="C11" s="78">
        <v>1.4199999999999999E-2</v>
      </c>
      <c r="D11" s="78">
        <v>1.4199999999999999E-2</v>
      </c>
      <c r="E11" s="78">
        <v>7.0219900000000005E-3</v>
      </c>
      <c r="F11" s="78">
        <v>4.3892699999999998E-3</v>
      </c>
      <c r="G11" s="78">
        <v>6.1004000000000006E-3</v>
      </c>
    </row>
    <row r="12" spans="1:15" ht="15.75" customHeight="1" x14ac:dyDescent="0.25">
      <c r="C12" s="8"/>
      <c r="D12" s="8"/>
      <c r="E12" s="8"/>
      <c r="F12" s="8"/>
      <c r="G12" s="8"/>
      <c r="I12" s="15"/>
      <c r="J12" s="15"/>
      <c r="K12" s="15"/>
      <c r="L12" s="15"/>
      <c r="M12" s="15"/>
      <c r="N12" s="15"/>
      <c r="O12" s="15"/>
    </row>
    <row r="13" spans="1:15" ht="27" customHeight="1" x14ac:dyDescent="0.25">
      <c r="A13" s="12" t="s">
        <v>70</v>
      </c>
      <c r="C13" s="16" t="s">
        <v>1</v>
      </c>
      <c r="D13" s="16" t="s">
        <v>2</v>
      </c>
      <c r="E13" s="16" t="s">
        <v>3</v>
      </c>
      <c r="F13" s="16" t="s">
        <v>4</v>
      </c>
      <c r="G13" s="16" t="s">
        <v>5</v>
      </c>
      <c r="H13" s="23" t="s">
        <v>53</v>
      </c>
      <c r="I13" s="23" t="s">
        <v>54</v>
      </c>
      <c r="J13" s="23" t="s">
        <v>55</v>
      </c>
      <c r="K13" s="23" t="s">
        <v>56</v>
      </c>
      <c r="L13" s="23" t="s">
        <v>49</v>
      </c>
      <c r="M13" s="23" t="s">
        <v>50</v>
      </c>
      <c r="N13" s="23" t="s">
        <v>51</v>
      </c>
      <c r="O13" s="23" t="s">
        <v>52</v>
      </c>
    </row>
    <row r="14" spans="1:15" ht="15.75" customHeight="1" x14ac:dyDescent="0.25">
      <c r="B14" s="16" t="s">
        <v>131</v>
      </c>
      <c r="C14" s="79">
        <v>0.92287291025000007</v>
      </c>
      <c r="D14" s="79">
        <v>0.92046457879800003</v>
      </c>
      <c r="E14" s="79">
        <v>0.92046457879800003</v>
      </c>
      <c r="F14" s="79">
        <v>0.65915158875500002</v>
      </c>
      <c r="G14" s="79">
        <v>0.65915158875500002</v>
      </c>
      <c r="H14" s="80">
        <v>0.43404999999999999</v>
      </c>
      <c r="I14" s="80">
        <v>0.43404999999999999</v>
      </c>
      <c r="J14" s="80">
        <v>0.43404999999999999</v>
      </c>
      <c r="K14" s="80">
        <v>0.43404999999999999</v>
      </c>
      <c r="L14" s="80">
        <v>0.34915999999999997</v>
      </c>
      <c r="M14" s="80">
        <v>0.34915999999999997</v>
      </c>
      <c r="N14" s="80">
        <v>0.34915999999999997</v>
      </c>
      <c r="O14" s="80">
        <v>0.34915999999999997</v>
      </c>
    </row>
    <row r="15" spans="1:15" ht="15.75" customHeight="1" x14ac:dyDescent="0.25">
      <c r="B15" s="16" t="s">
        <v>68</v>
      </c>
      <c r="C15" s="77">
        <f t="shared" ref="C15:O15" si="0">iron_deficiency_anaemia*C14</f>
        <v>0.42946924105003559</v>
      </c>
      <c r="D15" s="77">
        <f t="shared" si="0"/>
        <v>0.42834849704574229</v>
      </c>
      <c r="E15" s="77">
        <f t="shared" si="0"/>
        <v>0.42834849704574229</v>
      </c>
      <c r="F15" s="77">
        <f t="shared" si="0"/>
        <v>0.30674357153126219</v>
      </c>
      <c r="G15" s="77">
        <f t="shared" si="0"/>
        <v>0.30674357153126219</v>
      </c>
      <c r="H15" s="77">
        <f t="shared" si="0"/>
        <v>0.20199002702037316</v>
      </c>
      <c r="I15" s="77">
        <f t="shared" si="0"/>
        <v>0.20199002702037316</v>
      </c>
      <c r="J15" s="77">
        <f t="shared" si="0"/>
        <v>0.20199002702037316</v>
      </c>
      <c r="K15" s="77">
        <f t="shared" si="0"/>
        <v>0.20199002702037316</v>
      </c>
      <c r="L15" s="77">
        <f t="shared" si="0"/>
        <v>0.16248551511216103</v>
      </c>
      <c r="M15" s="77">
        <f t="shared" si="0"/>
        <v>0.16248551511216103</v>
      </c>
      <c r="N15" s="77">
        <f t="shared" si="0"/>
        <v>0.16248551511216103</v>
      </c>
      <c r="O15" s="77">
        <f t="shared" si="0"/>
        <v>0.16248551511216103</v>
      </c>
    </row>
    <row r="16" spans="1:15" ht="15.75" customHeight="1" x14ac:dyDescent="0.25">
      <c r="C16" s="8"/>
      <c r="D16" s="8"/>
      <c r="E16" s="8"/>
      <c r="F16" s="8"/>
      <c r="G16" s="8"/>
    </row>
    <row r="17" spans="3:7" ht="15.75" customHeight="1" x14ac:dyDescent="0.25">
      <c r="C17" s="8"/>
      <c r="D17" s="8"/>
      <c r="E17" s="8"/>
      <c r="F17" s="8"/>
      <c r="G17" s="8"/>
    </row>
  </sheetData>
  <sheetProtection algorithmName="SHA-512" hashValue="vLtzm+3yhVPwxGFr+zHqZfon92hLSKB4Qflf/wyjAEsERwR1NCdcRKRKEuaV6vwTw6eF90k6OE7lUGLoS03h/A==" saltValue="xt+bMrwUJB+JNFUcBi0smQ==" spinCount="100000" sheet="1" scenarios="1" selectLockedCells="1"/>
  <pageMargins left="0.75" right="0.75" top="1" bottom="1" header="0.5" footer="0.5"/>
  <pageSetup paperSize="9" orientation="portrait" horizontalDpi="4294967292" verticalDpi="4294967292"/>
  <drawing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>
    <tabColor rgb="FF007600"/>
  </sheetPr>
  <dimension ref="A1:G5"/>
  <sheetViews>
    <sheetView zoomScaleNormal="100" workbookViewId="0">
      <selection activeCell="C2" sqref="C2:G5"/>
    </sheetView>
  </sheetViews>
  <sheetFormatPr defaultColWidth="8.77734375" defaultRowHeight="13.2" x14ac:dyDescent="0.25"/>
  <cols>
    <col min="1" max="1" width="28.77734375" customWidth="1"/>
    <col min="2" max="7" width="13.44140625" customWidth="1"/>
  </cols>
  <sheetData>
    <row r="1" spans="1:7" ht="40.5" customHeight="1" x14ac:dyDescent="0.25">
      <c r="A1" s="27" t="str">
        <f>"Percentage of children in each category in baseline year ("&amp;start_year&amp;")"</f>
        <v>Percentage of children in each category in baseline year (2020)</v>
      </c>
      <c r="B1" s="1" t="s">
        <v>6</v>
      </c>
      <c r="C1" s="12" t="s">
        <v>1</v>
      </c>
      <c r="D1" s="12" t="s">
        <v>2</v>
      </c>
      <c r="E1" s="12" t="s">
        <v>3</v>
      </c>
      <c r="F1" s="12" t="s">
        <v>4</v>
      </c>
      <c r="G1" s="12" t="s">
        <v>5</v>
      </c>
    </row>
    <row r="2" spans="1:7" x14ac:dyDescent="0.25">
      <c r="A2" s="3" t="s">
        <v>24</v>
      </c>
      <c r="B2" s="43" t="s">
        <v>166</v>
      </c>
      <c r="C2" s="78">
        <v>0.78849999999999998</v>
      </c>
      <c r="D2" s="78">
        <v>0.53359999999999996</v>
      </c>
      <c r="E2" s="78">
        <v>0</v>
      </c>
      <c r="F2" s="78">
        <v>0</v>
      </c>
      <c r="G2" s="78">
        <v>0</v>
      </c>
    </row>
    <row r="3" spans="1:7" x14ac:dyDescent="0.25">
      <c r="B3" s="43" t="s">
        <v>167</v>
      </c>
      <c r="C3" s="78">
        <v>5.1699999999999996E-2</v>
      </c>
      <c r="D3" s="78">
        <v>0.14169999999999999</v>
      </c>
      <c r="E3" s="78">
        <v>0</v>
      </c>
      <c r="F3" s="78">
        <v>0</v>
      </c>
      <c r="G3" s="78">
        <v>0</v>
      </c>
    </row>
    <row r="4" spans="1:7" x14ac:dyDescent="0.25">
      <c r="B4" s="43" t="s">
        <v>168</v>
      </c>
      <c r="C4" s="78">
        <v>6.2899999999999998E-2</v>
      </c>
      <c r="D4" s="78">
        <v>0.25230000000000002</v>
      </c>
      <c r="E4" s="78">
        <v>0</v>
      </c>
      <c r="F4" s="78">
        <v>0</v>
      </c>
      <c r="G4" s="78">
        <v>0</v>
      </c>
    </row>
    <row r="5" spans="1:7" x14ac:dyDescent="0.25">
      <c r="B5" s="43" t="s">
        <v>169</v>
      </c>
      <c r="C5" s="77">
        <f>1-SUM(C2:C4)</f>
        <v>9.6900000000000097E-2</v>
      </c>
      <c r="D5" s="77">
        <f t="shared" ref="D5:G5" si="0">1-SUM(D2:D4)</f>
        <v>7.240000000000002E-2</v>
      </c>
      <c r="E5" s="77">
        <f t="shared" si="0"/>
        <v>1</v>
      </c>
      <c r="F5" s="77">
        <f t="shared" si="0"/>
        <v>1</v>
      </c>
      <c r="G5" s="77">
        <f t="shared" si="0"/>
        <v>1</v>
      </c>
    </row>
  </sheetData>
  <sheetProtection algorithmName="SHA-512" hashValue="HHF0eDejPA1lRHKybU/HTNqvmeutDz8ShHdRIOBpk7roqYQvN84W8XYTQHJX1uzymfj4ohXeeB+YMJPcPFANAA==" saltValue="ZZ3h0JcjnpiKMytuGONaug==" spinCount="100000" sheet="1" scenarios="1" selectLockedCells="1"/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sheetPr codeName="Sheet6">
    <tabColor rgb="FF007600"/>
  </sheetPr>
  <dimension ref="A1:K14"/>
  <sheetViews>
    <sheetView zoomScale="115" zoomScaleNormal="115" workbookViewId="0">
      <selection activeCell="F1" sqref="F1"/>
    </sheetView>
  </sheetViews>
  <sheetFormatPr defaultColWidth="8.77734375" defaultRowHeight="13.2" x14ac:dyDescent="0.25"/>
  <cols>
    <col min="1" max="1" width="37" customWidth="1"/>
    <col min="2" max="2" width="29.44140625" customWidth="1"/>
  </cols>
  <sheetData>
    <row r="1" spans="1:11" x14ac:dyDescent="0.25">
      <c r="A1" s="4" t="s">
        <v>138</v>
      </c>
      <c r="B1" s="4" t="s">
        <v>145</v>
      </c>
      <c r="C1">
        <v>2020</v>
      </c>
      <c r="D1">
        <v>2021</v>
      </c>
      <c r="E1">
        <v>2022</v>
      </c>
    </row>
    <row r="2" spans="1:11" x14ac:dyDescent="0.25">
      <c r="A2" t="s">
        <v>139</v>
      </c>
      <c r="B2" s="14" t="s">
        <v>143</v>
      </c>
      <c r="C2" s="28">
        <v>0.37069999999999997</v>
      </c>
      <c r="D2" s="28">
        <v>0.37190000000000001</v>
      </c>
      <c r="E2" s="28">
        <v>0.37260000000000004</v>
      </c>
      <c r="F2" s="28"/>
      <c r="G2" s="28"/>
      <c r="H2" s="28"/>
      <c r="I2" s="28"/>
      <c r="J2" s="28"/>
      <c r="K2" s="28"/>
    </row>
    <row r="3" spans="1:11" x14ac:dyDescent="0.25">
      <c r="B3" s="14"/>
    </row>
    <row r="4" spans="1:11" x14ac:dyDescent="0.25">
      <c r="A4" t="s">
        <v>140</v>
      </c>
      <c r="B4" s="14" t="s">
        <v>143</v>
      </c>
      <c r="C4" s="28">
        <v>2.8816169999999999E-2</v>
      </c>
      <c r="D4" s="28">
        <v>2.8813619999999998E-2</v>
      </c>
      <c r="E4" s="28">
        <v>2.8813619999999998E-2</v>
      </c>
      <c r="F4" s="28"/>
      <c r="G4" s="28"/>
      <c r="H4" s="28"/>
      <c r="I4" s="28"/>
      <c r="J4" s="28"/>
      <c r="K4" s="28"/>
    </row>
    <row r="5" spans="1:11" x14ac:dyDescent="0.25">
      <c r="B5" s="14"/>
    </row>
    <row r="6" spans="1:11" x14ac:dyDescent="0.25">
      <c r="A6" t="s">
        <v>141</v>
      </c>
      <c r="B6" s="14" t="s">
        <v>143</v>
      </c>
      <c r="C6" s="28">
        <f>'Nutritional status distribution'!E14</f>
        <v>0.92046457879800003</v>
      </c>
      <c r="D6" s="28"/>
      <c r="E6" s="28"/>
      <c r="F6" s="28"/>
      <c r="G6" s="28"/>
      <c r="H6" s="28"/>
      <c r="I6" s="28"/>
      <c r="J6" s="28"/>
      <c r="K6" s="28"/>
    </row>
    <row r="7" spans="1:11" x14ac:dyDescent="0.25">
      <c r="B7" s="14" t="s">
        <v>32</v>
      </c>
      <c r="C7" s="28">
        <f>'Nutritional status distribution'!H14</f>
        <v>0.43404999999999999</v>
      </c>
      <c r="D7" s="28"/>
      <c r="E7" s="28"/>
      <c r="F7" s="28"/>
      <c r="G7" s="28"/>
      <c r="H7" s="28"/>
      <c r="I7" s="28"/>
      <c r="J7" s="28"/>
      <c r="K7" s="28"/>
    </row>
    <row r="8" spans="1:11" x14ac:dyDescent="0.25">
      <c r="B8" s="14" t="s">
        <v>144</v>
      </c>
      <c r="C8" s="28">
        <f>'Nutritional status distribution'!L14</f>
        <v>0.34915999999999997</v>
      </c>
      <c r="D8" s="28"/>
      <c r="E8" s="28"/>
      <c r="F8" s="28"/>
      <c r="G8" s="28"/>
      <c r="H8" s="28"/>
      <c r="I8" s="28"/>
      <c r="J8" s="28"/>
      <c r="K8" s="28"/>
    </row>
    <row r="10" spans="1:11" x14ac:dyDescent="0.25">
      <c r="A10" t="s">
        <v>142</v>
      </c>
      <c r="B10" s="16" t="s">
        <v>147</v>
      </c>
      <c r="C10" s="28">
        <f>SUM('Breastfeeding distribution'!D2)</f>
        <v>0.53359999999999996</v>
      </c>
      <c r="D10" s="28"/>
      <c r="E10" s="28"/>
      <c r="F10" s="28"/>
      <c r="G10" s="28"/>
      <c r="H10" s="28"/>
      <c r="I10" s="28"/>
      <c r="J10" s="28"/>
      <c r="K10" s="28"/>
    </row>
    <row r="11" spans="1:11" x14ac:dyDescent="0.25">
      <c r="B11" s="34" t="s">
        <v>146</v>
      </c>
      <c r="C11" s="28">
        <f>'Breastfeeding distribution'!F4</f>
        <v>0</v>
      </c>
      <c r="D11" s="28"/>
      <c r="E11" s="28"/>
      <c r="F11" s="28"/>
      <c r="G11" s="28"/>
      <c r="H11" s="28"/>
      <c r="I11" s="28"/>
      <c r="J11" s="28"/>
      <c r="K11" s="28"/>
    </row>
    <row r="13" spans="1:11" x14ac:dyDescent="0.25">
      <c r="A13" s="12" t="s">
        <v>74</v>
      </c>
      <c r="B13" s="34" t="s">
        <v>148</v>
      </c>
      <c r="C13" s="145">
        <v>55.4</v>
      </c>
      <c r="D13" s="28"/>
      <c r="E13" s="28"/>
      <c r="F13" s="28"/>
      <c r="G13" s="28"/>
      <c r="H13" s="28"/>
      <c r="I13" s="28"/>
      <c r="J13" s="28"/>
      <c r="K13" s="28"/>
    </row>
    <row r="14" spans="1:11" x14ac:dyDescent="0.25">
      <c r="B14" s="16" t="s">
        <v>170</v>
      </c>
      <c r="C14" s="145">
        <f>maternal_mortality</f>
        <v>6.34</v>
      </c>
      <c r="D14" s="28"/>
      <c r="E14" s="28"/>
      <c r="F14" s="28"/>
      <c r="G14" s="28"/>
      <c r="H14" s="28"/>
      <c r="I14" s="28"/>
      <c r="J14" s="28"/>
      <c r="K14" s="28"/>
    </row>
  </sheetData>
  <pageMargins left="0.7" right="0.7" top="0.75" bottom="0.75" header="0.3" footer="0.3"/>
  <pageSetup paperSize="193"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sheetPr codeName="Sheet7">
    <tabColor theme="7" tint="-0.249977111117893"/>
  </sheetPr>
  <dimension ref="A1:E21"/>
  <sheetViews>
    <sheetView zoomScale="115" zoomScaleNormal="115" workbookViewId="0">
      <selection activeCell="E7" sqref="E7"/>
    </sheetView>
  </sheetViews>
  <sheetFormatPr defaultColWidth="11.44140625" defaultRowHeight="13.2" x14ac:dyDescent="0.25"/>
  <cols>
    <col min="1" max="1" width="17" style="35" customWidth="1"/>
    <col min="2" max="2" width="19.109375" style="35" customWidth="1"/>
    <col min="3" max="3" width="13.44140625" style="35" customWidth="1"/>
    <col min="4" max="16384" width="11.44140625" style="35"/>
  </cols>
  <sheetData>
    <row r="1" spans="1:5" x14ac:dyDescent="0.25">
      <c r="A1" s="51" t="s">
        <v>180</v>
      </c>
      <c r="B1" s="52" t="s">
        <v>179</v>
      </c>
      <c r="C1" s="52" t="s">
        <v>178</v>
      </c>
      <c r="D1" s="52" t="s">
        <v>177</v>
      </c>
      <c r="E1" s="52" t="s">
        <v>176</v>
      </c>
    </row>
    <row r="2" spans="1:5" x14ac:dyDescent="0.25">
      <c r="A2" s="49" t="s">
        <v>175</v>
      </c>
      <c r="B2" s="46" t="s">
        <v>32</v>
      </c>
      <c r="C2" s="81"/>
      <c r="D2" s="81"/>
      <c r="E2" s="58" t="str">
        <f>IF(E$7="","",E$7)</f>
        <v/>
      </c>
    </row>
    <row r="3" spans="1:5" x14ac:dyDescent="0.25">
      <c r="A3" s="47"/>
      <c r="B3" s="46" t="s">
        <v>1</v>
      </c>
      <c r="C3" s="81"/>
      <c r="D3" s="81" t="s">
        <v>216</v>
      </c>
      <c r="E3" s="58" t="str">
        <f>IF(E$7="","",E$7)</f>
        <v/>
      </c>
    </row>
    <row r="4" spans="1:5" x14ac:dyDescent="0.25">
      <c r="A4" s="47"/>
      <c r="B4" s="46" t="s">
        <v>2</v>
      </c>
      <c r="C4" s="81"/>
      <c r="D4" s="81" t="s">
        <v>216</v>
      </c>
      <c r="E4" s="58" t="str">
        <f>IF(E$7="","",E$7)</f>
        <v/>
      </c>
    </row>
    <row r="5" spans="1:5" x14ac:dyDescent="0.25">
      <c r="A5" s="47"/>
      <c r="B5" s="46" t="s">
        <v>3</v>
      </c>
      <c r="C5" s="81"/>
      <c r="D5" s="81"/>
      <c r="E5" s="58" t="str">
        <f>IF(E$7="","",E$7)</f>
        <v/>
      </c>
    </row>
    <row r="6" spans="1:5" x14ac:dyDescent="0.25">
      <c r="A6" s="47"/>
      <c r="B6" s="46" t="s">
        <v>4</v>
      </c>
      <c r="C6" s="81"/>
      <c r="D6" s="81"/>
      <c r="E6" s="58" t="str">
        <f>IF(E$7="","",E$7)</f>
        <v/>
      </c>
    </row>
    <row r="7" spans="1:5" x14ac:dyDescent="0.25">
      <c r="A7" s="47"/>
      <c r="B7" s="46" t="s">
        <v>172</v>
      </c>
      <c r="C7" s="45"/>
      <c r="D7" s="44"/>
      <c r="E7" s="81"/>
    </row>
    <row r="9" spans="1:5" x14ac:dyDescent="0.25">
      <c r="A9" s="51" t="s">
        <v>174</v>
      </c>
      <c r="B9" s="50" t="s">
        <v>32</v>
      </c>
      <c r="C9" s="81"/>
      <c r="D9" s="81"/>
      <c r="E9" s="59"/>
    </row>
    <row r="10" spans="1:5" x14ac:dyDescent="0.25">
      <c r="A10" s="47"/>
      <c r="B10" s="46" t="s">
        <v>1</v>
      </c>
      <c r="C10" s="81"/>
      <c r="D10" s="81"/>
      <c r="E10" s="58"/>
    </row>
    <row r="11" spans="1:5" x14ac:dyDescent="0.25">
      <c r="A11" s="47"/>
      <c r="B11" s="46" t="s">
        <v>2</v>
      </c>
      <c r="C11" s="81"/>
      <c r="D11" s="81"/>
      <c r="E11" s="58"/>
    </row>
    <row r="12" spans="1:5" x14ac:dyDescent="0.25">
      <c r="A12" s="47"/>
      <c r="B12" s="46" t="s">
        <v>3</v>
      </c>
      <c r="C12" s="81"/>
      <c r="D12" s="81" t="s">
        <v>216</v>
      </c>
      <c r="E12" s="58"/>
    </row>
    <row r="13" spans="1:5" x14ac:dyDescent="0.25">
      <c r="A13" s="47"/>
      <c r="B13" s="46" t="s">
        <v>4</v>
      </c>
      <c r="C13" s="81"/>
      <c r="D13" s="81" t="s">
        <v>216</v>
      </c>
      <c r="E13" s="58"/>
    </row>
    <row r="14" spans="1:5" x14ac:dyDescent="0.25">
      <c r="A14" s="47"/>
      <c r="B14" s="46" t="s">
        <v>172</v>
      </c>
      <c r="C14" s="45"/>
      <c r="D14" s="44"/>
      <c r="E14" s="81"/>
    </row>
    <row r="16" spans="1:5" x14ac:dyDescent="0.25">
      <c r="A16" s="49" t="s">
        <v>173</v>
      </c>
      <c r="B16" s="46" t="s">
        <v>32</v>
      </c>
      <c r="C16" s="82"/>
      <c r="D16" s="83"/>
      <c r="E16" s="59" t="str">
        <f>IF(E$21="","",E$21)</f>
        <v>x</v>
      </c>
    </row>
    <row r="17" spans="1:5" x14ac:dyDescent="0.25">
      <c r="A17" s="47"/>
      <c r="B17" s="46" t="s">
        <v>1</v>
      </c>
      <c r="C17" s="82"/>
      <c r="D17" s="81"/>
      <c r="E17" s="58" t="str">
        <f>IF(E$21="","",E$21)</f>
        <v>x</v>
      </c>
    </row>
    <row r="18" spans="1:5" x14ac:dyDescent="0.25">
      <c r="A18" s="47"/>
      <c r="B18" s="46" t="s">
        <v>2</v>
      </c>
      <c r="C18" s="82"/>
      <c r="D18" s="81"/>
      <c r="E18" s="58" t="str">
        <f>IF(E$21="","",E$21)</f>
        <v>x</v>
      </c>
    </row>
    <row r="19" spans="1:5" x14ac:dyDescent="0.25">
      <c r="A19" s="47"/>
      <c r="B19" s="46" t="s">
        <v>3</v>
      </c>
      <c r="C19" s="82"/>
      <c r="D19" s="81" t="s">
        <v>216</v>
      </c>
      <c r="E19" s="58" t="str">
        <f>IF(E$21="","",E$21)</f>
        <v>x</v>
      </c>
    </row>
    <row r="20" spans="1:5" x14ac:dyDescent="0.25">
      <c r="A20" s="47"/>
      <c r="B20" s="46" t="s">
        <v>4</v>
      </c>
      <c r="C20" s="82"/>
      <c r="D20" s="84" t="s">
        <v>216</v>
      </c>
      <c r="E20" s="58" t="str">
        <f>IF(E$21="","",E$21)</f>
        <v>x</v>
      </c>
    </row>
    <row r="21" spans="1:5" x14ac:dyDescent="0.25">
      <c r="A21" s="47"/>
      <c r="B21" s="46" t="s">
        <v>172</v>
      </c>
      <c r="C21" s="45"/>
      <c r="D21" s="44"/>
      <c r="E21" s="82" t="s">
        <v>216</v>
      </c>
    </row>
  </sheetData>
  <sheetProtection algorithmName="SHA-512" hashValue="vq8GGOaRJ/GOerAtWxGFZETtNZKg0CexetWZmxch7xxZfD8kikbgXpfHcTl9WJ8jnE0H0jIRnikgCGGsTyAIVg==" saltValue="HrYs8mMt6vkZgEdYoitBSg==" spinCount="100000" sheet="1" scenarios="1" selectLockedCells="1"/>
  <pageMargins left="0.7" right="0.7" top="0.75" bottom="0.75" header="0.3" footer="0.3"/>
  <pageSetup paperSize="9" orientation="portrait" horizontalDpi="0" verticalDpi="0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sheetPr codeName="Sheet8">
    <tabColor theme="7" tint="-0.249977111117893"/>
  </sheetPr>
  <dimension ref="A1:D3"/>
  <sheetViews>
    <sheetView zoomScale="115" zoomScaleNormal="115" workbookViewId="0">
      <selection activeCell="D4" sqref="D4"/>
    </sheetView>
  </sheetViews>
  <sheetFormatPr defaultColWidth="8.77734375" defaultRowHeight="13.2" x14ac:dyDescent="0.25"/>
  <cols>
    <col min="1" max="1" width="19.109375" bestFit="1" customWidth="1"/>
    <col min="2" max="2" width="13.77734375" customWidth="1"/>
    <col min="3" max="3" width="17.44140625" customWidth="1"/>
    <col min="4" max="4" width="12.77734375" customWidth="1"/>
  </cols>
  <sheetData>
    <row r="1" spans="1:4" x14ac:dyDescent="0.25">
      <c r="A1" s="62" t="s">
        <v>164</v>
      </c>
      <c r="B1" s="63" t="s">
        <v>183</v>
      </c>
      <c r="C1" s="63" t="s">
        <v>184</v>
      </c>
      <c r="D1" s="63" t="s">
        <v>188</v>
      </c>
    </row>
    <row r="2" spans="1:4" x14ac:dyDescent="0.25">
      <c r="A2" s="63" t="s">
        <v>67</v>
      </c>
      <c r="B2" s="46" t="s">
        <v>178</v>
      </c>
      <c r="C2" s="46" t="s">
        <v>186</v>
      </c>
      <c r="D2" s="81" t="s">
        <v>216</v>
      </c>
    </row>
    <row r="3" spans="1:4" x14ac:dyDescent="0.25">
      <c r="A3" s="63" t="s">
        <v>185</v>
      </c>
      <c r="B3" s="46" t="s">
        <v>178</v>
      </c>
      <c r="C3" s="46" t="s">
        <v>186</v>
      </c>
      <c r="D3" s="81" t="s">
        <v>216</v>
      </c>
    </row>
  </sheetData>
  <sheetProtection selectLockedCells="1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sheetPr codeName="Sheet9">
    <tabColor theme="7" tint="-0.249977111117893"/>
  </sheetPr>
  <dimension ref="A1:F40"/>
  <sheetViews>
    <sheetView topLeftCell="A7" zoomScale="106" workbookViewId="0">
      <selection activeCell="C20" sqref="C20"/>
    </sheetView>
  </sheetViews>
  <sheetFormatPr defaultColWidth="14.44140625" defaultRowHeight="15.75" customHeight="1" x14ac:dyDescent="0.25"/>
  <cols>
    <col min="1" max="1" width="56" style="53" customWidth="1"/>
    <col min="2" max="2" width="20" style="36" customWidth="1"/>
    <col min="3" max="3" width="20.44140625" style="35" customWidth="1"/>
    <col min="4" max="4" width="20.109375" style="35" customWidth="1"/>
    <col min="5" max="5" width="32.33203125" style="35" bestFit="1" customWidth="1"/>
    <col min="6" max="16384" width="14.44140625" style="35"/>
  </cols>
  <sheetData>
    <row r="1" spans="1:5" ht="26.4" x14ac:dyDescent="0.25">
      <c r="A1" s="55" t="s">
        <v>69</v>
      </c>
      <c r="B1" s="64" t="str">
        <f>"Baseline ("&amp;start_year&amp;") coverage"</f>
        <v>Baseline (2020) coverage</v>
      </c>
      <c r="C1" s="54" t="s">
        <v>198</v>
      </c>
      <c r="D1" s="54" t="s">
        <v>205</v>
      </c>
      <c r="E1" s="54" t="s">
        <v>200</v>
      </c>
    </row>
    <row r="2" spans="1:5" ht="15.75" customHeight="1" x14ac:dyDescent="0.25">
      <c r="A2" s="53" t="s">
        <v>29</v>
      </c>
      <c r="B2" s="85">
        <v>0</v>
      </c>
      <c r="C2" s="85">
        <v>0.95</v>
      </c>
      <c r="D2" s="86">
        <v>35.520000000000003</v>
      </c>
      <c r="E2" s="86" t="s">
        <v>201</v>
      </c>
    </row>
    <row r="3" spans="1:5" ht="15.75" customHeight="1" x14ac:dyDescent="0.25">
      <c r="A3" s="53" t="s">
        <v>86</v>
      </c>
      <c r="B3" s="85">
        <v>0</v>
      </c>
      <c r="C3" s="85">
        <v>0.95</v>
      </c>
      <c r="D3" s="86">
        <v>47.28</v>
      </c>
      <c r="E3" s="86" t="s">
        <v>201</v>
      </c>
    </row>
    <row r="4" spans="1:5" ht="15.75" customHeight="1" x14ac:dyDescent="0.25">
      <c r="A4" s="53" t="s">
        <v>61</v>
      </c>
      <c r="B4" s="85">
        <v>0</v>
      </c>
      <c r="C4" s="85">
        <v>0.95</v>
      </c>
      <c r="D4" s="86">
        <v>31.83</v>
      </c>
      <c r="E4" s="86" t="s">
        <v>201</v>
      </c>
    </row>
    <row r="5" spans="1:5" ht="15.75" customHeight="1" x14ac:dyDescent="0.25">
      <c r="A5" s="53" t="s">
        <v>149</v>
      </c>
      <c r="B5" s="85">
        <v>0</v>
      </c>
      <c r="C5" s="85">
        <v>0.95</v>
      </c>
      <c r="D5" s="86">
        <v>0.12</v>
      </c>
      <c r="E5" s="86" t="s">
        <v>201</v>
      </c>
    </row>
    <row r="6" spans="1:5" ht="15.75" customHeight="1" x14ac:dyDescent="0.25">
      <c r="A6" s="53" t="s">
        <v>197</v>
      </c>
      <c r="B6" s="85">
        <v>0</v>
      </c>
      <c r="C6" s="85">
        <v>0.95</v>
      </c>
      <c r="D6" s="86">
        <v>1.06</v>
      </c>
      <c r="E6" s="86" t="s">
        <v>201</v>
      </c>
    </row>
    <row r="7" spans="1:5" ht="15.75" customHeight="1" x14ac:dyDescent="0.25">
      <c r="A7" s="53" t="s">
        <v>63</v>
      </c>
      <c r="B7" s="85">
        <v>0.5</v>
      </c>
      <c r="C7" s="85">
        <v>0.95</v>
      </c>
      <c r="D7" s="86">
        <v>0.39</v>
      </c>
      <c r="E7" s="86" t="s">
        <v>201</v>
      </c>
    </row>
    <row r="8" spans="1:5" ht="15.75" customHeight="1" x14ac:dyDescent="0.25">
      <c r="A8" s="53" t="s">
        <v>64</v>
      </c>
      <c r="B8" s="85">
        <v>0.5</v>
      </c>
      <c r="C8" s="85">
        <v>0.95</v>
      </c>
      <c r="D8" s="86">
        <v>0.39</v>
      </c>
      <c r="E8" s="86" t="s">
        <v>201</v>
      </c>
    </row>
    <row r="9" spans="1:5" ht="15.75" customHeight="1" x14ac:dyDescent="0.25">
      <c r="A9" s="53" t="s">
        <v>62</v>
      </c>
      <c r="B9" s="85">
        <v>0.5</v>
      </c>
      <c r="C9" s="85">
        <v>0.95</v>
      </c>
      <c r="D9" s="86">
        <v>0.39</v>
      </c>
      <c r="E9" s="86" t="s">
        <v>201</v>
      </c>
    </row>
    <row r="10" spans="1:5" ht="15.75" customHeight="1" x14ac:dyDescent="0.25">
      <c r="A10" s="61" t="s">
        <v>190</v>
      </c>
      <c r="B10" s="85">
        <v>0</v>
      </c>
      <c r="C10" s="85">
        <v>0.95</v>
      </c>
      <c r="D10" s="86">
        <v>1.1100000000000001</v>
      </c>
      <c r="E10" s="86" t="s">
        <v>201</v>
      </c>
    </row>
    <row r="11" spans="1:5" ht="15.75" customHeight="1" x14ac:dyDescent="0.25">
      <c r="A11" s="61" t="s">
        <v>207</v>
      </c>
      <c r="B11" s="85">
        <v>0</v>
      </c>
      <c r="C11" s="85">
        <v>0.95</v>
      </c>
      <c r="D11" s="86">
        <v>1.1100000000000001</v>
      </c>
      <c r="E11" s="86" t="s">
        <v>201</v>
      </c>
    </row>
    <row r="12" spans="1:5" ht="15.75" customHeight="1" x14ac:dyDescent="0.25">
      <c r="A12" s="61" t="s">
        <v>191</v>
      </c>
      <c r="B12" s="85">
        <v>0</v>
      </c>
      <c r="C12" s="85">
        <v>0.95</v>
      </c>
      <c r="D12" s="86">
        <v>1.1100000000000001</v>
      </c>
      <c r="E12" s="86" t="s">
        <v>201</v>
      </c>
    </row>
    <row r="13" spans="1:5" ht="15.75" customHeight="1" x14ac:dyDescent="0.25">
      <c r="A13" s="61" t="s">
        <v>192</v>
      </c>
      <c r="B13" s="85">
        <v>0</v>
      </c>
      <c r="C13" s="85">
        <v>0.95</v>
      </c>
      <c r="D13" s="86">
        <v>1.1100000000000001</v>
      </c>
      <c r="E13" s="86" t="s">
        <v>201</v>
      </c>
    </row>
    <row r="14" spans="1:5" ht="15.75" customHeight="1" x14ac:dyDescent="0.25">
      <c r="A14" s="11" t="s">
        <v>189</v>
      </c>
      <c r="B14" s="85">
        <v>0.24399999999999999</v>
      </c>
      <c r="C14" s="85">
        <v>0.95</v>
      </c>
      <c r="D14" s="86">
        <v>14.98</v>
      </c>
      <c r="E14" s="86" t="s">
        <v>201</v>
      </c>
    </row>
    <row r="15" spans="1:5" ht="15.75" customHeight="1" x14ac:dyDescent="0.25">
      <c r="A15" s="11" t="s">
        <v>206</v>
      </c>
      <c r="B15" s="85">
        <v>0</v>
      </c>
      <c r="C15" s="85">
        <v>0.95</v>
      </c>
      <c r="D15" s="86">
        <v>14.98</v>
      </c>
      <c r="E15" s="86" t="s">
        <v>201</v>
      </c>
    </row>
    <row r="16" spans="1:5" ht="15.75" customHeight="1" x14ac:dyDescent="0.25">
      <c r="A16" s="53" t="s">
        <v>57</v>
      </c>
      <c r="B16" s="85">
        <v>0.7609999999999999</v>
      </c>
      <c r="C16" s="85">
        <v>0.95</v>
      </c>
      <c r="D16" s="86">
        <v>0.2</v>
      </c>
      <c r="E16" s="86" t="s">
        <v>201</v>
      </c>
    </row>
    <row r="17" spans="1:5" ht="15.75" customHeight="1" x14ac:dyDescent="0.25">
      <c r="A17" s="53" t="s">
        <v>47</v>
      </c>
      <c r="B17" s="85">
        <v>0.86</v>
      </c>
      <c r="C17" s="85">
        <v>0.95</v>
      </c>
      <c r="D17" s="86">
        <v>0.15</v>
      </c>
      <c r="E17" s="86" t="s">
        <v>201</v>
      </c>
    </row>
    <row r="18" spans="1:5" ht="15.75" customHeight="1" x14ac:dyDescent="0.25">
      <c r="A18" s="53" t="s">
        <v>175</v>
      </c>
      <c r="B18" s="85">
        <v>0.439</v>
      </c>
      <c r="C18" s="85">
        <v>0.95</v>
      </c>
      <c r="D18" s="86">
        <v>0.86</v>
      </c>
      <c r="E18" s="86" t="s">
        <v>201</v>
      </c>
    </row>
    <row r="19" spans="1:5" ht="15.75" customHeight="1" x14ac:dyDescent="0.25">
      <c r="A19" s="53" t="s">
        <v>174</v>
      </c>
      <c r="B19" s="85">
        <v>0.193</v>
      </c>
      <c r="C19" s="85">
        <f>(1-food_insecure)*0.95</f>
        <v>0.28215000000000001</v>
      </c>
      <c r="D19" s="86">
        <v>0.86</v>
      </c>
      <c r="E19" s="86" t="s">
        <v>201</v>
      </c>
    </row>
    <row r="20" spans="1:5" ht="15.75" customHeight="1" x14ac:dyDescent="0.25">
      <c r="A20" s="53" t="s">
        <v>173</v>
      </c>
      <c r="B20" s="85">
        <v>0</v>
      </c>
      <c r="C20" s="85">
        <v>0.95</v>
      </c>
      <c r="D20" s="86">
        <v>73.45</v>
      </c>
      <c r="E20" s="86" t="s">
        <v>201</v>
      </c>
    </row>
    <row r="21" spans="1:5" ht="15.75" customHeight="1" x14ac:dyDescent="0.25">
      <c r="A21" s="53" t="s">
        <v>196</v>
      </c>
      <c r="B21" s="85">
        <v>0</v>
      </c>
      <c r="C21" s="85">
        <v>0.95</v>
      </c>
      <c r="D21" s="86">
        <v>0.85</v>
      </c>
      <c r="E21" s="86" t="s">
        <v>201</v>
      </c>
    </row>
    <row r="22" spans="1:5" ht="15.75" customHeight="1" x14ac:dyDescent="0.25">
      <c r="A22" s="53" t="s">
        <v>136</v>
      </c>
      <c r="B22" s="85">
        <v>0</v>
      </c>
      <c r="C22" s="85">
        <v>0.95</v>
      </c>
      <c r="D22" s="86">
        <v>25.5</v>
      </c>
      <c r="E22" s="86" t="s">
        <v>201</v>
      </c>
    </row>
    <row r="23" spans="1:5" ht="15.75" customHeight="1" x14ac:dyDescent="0.25">
      <c r="A23" s="53" t="s">
        <v>34</v>
      </c>
      <c r="B23" s="85">
        <v>0.82099999999999995</v>
      </c>
      <c r="C23" s="85">
        <v>0.95</v>
      </c>
      <c r="D23" s="86">
        <v>4.9000000000000004</v>
      </c>
      <c r="E23" s="86" t="s">
        <v>201</v>
      </c>
    </row>
    <row r="24" spans="1:5" ht="15.75" customHeight="1" x14ac:dyDescent="0.25">
      <c r="A24" s="53" t="s">
        <v>88</v>
      </c>
      <c r="B24" s="85">
        <v>0</v>
      </c>
      <c r="C24" s="85">
        <v>0.95</v>
      </c>
      <c r="D24" s="86">
        <v>21.67</v>
      </c>
      <c r="E24" s="86" t="s">
        <v>201</v>
      </c>
    </row>
    <row r="25" spans="1:5" ht="15.75" customHeight="1" x14ac:dyDescent="0.25">
      <c r="A25" s="53" t="s">
        <v>87</v>
      </c>
      <c r="B25" s="85">
        <v>0.40600000000000003</v>
      </c>
      <c r="C25" s="85">
        <v>0.95</v>
      </c>
      <c r="D25" s="86">
        <v>21.67</v>
      </c>
      <c r="E25" s="86" t="s">
        <v>201</v>
      </c>
    </row>
    <row r="26" spans="1:5" ht="15.75" customHeight="1" x14ac:dyDescent="0.25">
      <c r="A26" s="53" t="s">
        <v>137</v>
      </c>
      <c r="B26" s="85">
        <v>0.33399999999999996</v>
      </c>
      <c r="C26" s="85">
        <v>0.95</v>
      </c>
      <c r="D26" s="86">
        <v>4.78</v>
      </c>
      <c r="E26" s="86" t="s">
        <v>201</v>
      </c>
    </row>
    <row r="27" spans="1:5" ht="15.75" customHeight="1" x14ac:dyDescent="0.25">
      <c r="A27" s="53" t="s">
        <v>59</v>
      </c>
      <c r="B27" s="85">
        <v>0</v>
      </c>
      <c r="C27" s="85">
        <v>0.95</v>
      </c>
      <c r="D27" s="86">
        <v>21.67</v>
      </c>
      <c r="E27" s="86" t="s">
        <v>201</v>
      </c>
    </row>
    <row r="28" spans="1:5" ht="15.75" customHeight="1" x14ac:dyDescent="0.25">
      <c r="A28" s="53" t="s">
        <v>84</v>
      </c>
      <c r="B28" s="85">
        <v>0.64700000000000002</v>
      </c>
      <c r="C28" s="85">
        <v>0.95</v>
      </c>
      <c r="D28" s="86">
        <v>0.64</v>
      </c>
      <c r="E28" s="86" t="s">
        <v>201</v>
      </c>
    </row>
    <row r="29" spans="1:5" ht="15.75" customHeight="1" x14ac:dyDescent="0.25">
      <c r="A29" s="53" t="s">
        <v>58</v>
      </c>
      <c r="B29" s="85">
        <v>0.193</v>
      </c>
      <c r="C29" s="85">
        <v>0.95</v>
      </c>
      <c r="D29" s="86">
        <v>61.15</v>
      </c>
      <c r="E29" s="86" t="s">
        <v>201</v>
      </c>
    </row>
    <row r="30" spans="1:5" ht="15.75" customHeight="1" x14ac:dyDescent="0.25">
      <c r="A30" s="53" t="s">
        <v>67</v>
      </c>
      <c r="B30" s="85">
        <v>5.4000000000000006E-2</v>
      </c>
      <c r="C30" s="85">
        <v>0.95</v>
      </c>
      <c r="D30" s="86">
        <v>198.69</v>
      </c>
      <c r="E30" s="86" t="s">
        <v>201</v>
      </c>
    </row>
    <row r="31" spans="1:5" ht="15.75" customHeight="1" x14ac:dyDescent="0.25">
      <c r="A31" s="53" t="s">
        <v>185</v>
      </c>
      <c r="B31" s="85">
        <v>0</v>
      </c>
      <c r="C31" s="85">
        <v>0.95</v>
      </c>
      <c r="D31" s="86">
        <v>210.61</v>
      </c>
      <c r="E31" s="86" t="s">
        <v>201</v>
      </c>
    </row>
    <row r="32" spans="1:5" ht="15.75" customHeight="1" x14ac:dyDescent="0.25">
      <c r="A32" s="53" t="s">
        <v>28</v>
      </c>
      <c r="B32" s="85">
        <v>0.70299999999999996</v>
      </c>
      <c r="C32" s="85">
        <v>0.95</v>
      </c>
      <c r="D32" s="86">
        <v>0.36</v>
      </c>
      <c r="E32" s="86" t="s">
        <v>201</v>
      </c>
    </row>
    <row r="33" spans="1:6" ht="15.75" customHeight="1" x14ac:dyDescent="0.25">
      <c r="A33" s="53" t="s">
        <v>83</v>
      </c>
      <c r="B33" s="85">
        <v>0.107</v>
      </c>
      <c r="C33" s="85">
        <v>0.95</v>
      </c>
      <c r="D33" s="144">
        <v>0.95</v>
      </c>
      <c r="E33" s="86" t="s">
        <v>201</v>
      </c>
    </row>
    <row r="34" spans="1:6" ht="15.75" customHeight="1" x14ac:dyDescent="0.25">
      <c r="A34" s="53" t="s">
        <v>82</v>
      </c>
      <c r="B34" s="85">
        <v>0.85499999999999998</v>
      </c>
      <c r="C34" s="85">
        <v>0.95</v>
      </c>
      <c r="D34" s="144">
        <v>0.95</v>
      </c>
      <c r="E34" s="86" t="s">
        <v>201</v>
      </c>
    </row>
    <row r="35" spans="1:6" ht="15.75" customHeight="1" x14ac:dyDescent="0.25">
      <c r="A35" s="53" t="s">
        <v>81</v>
      </c>
      <c r="B35" s="85">
        <v>0.26200000000000001</v>
      </c>
      <c r="C35" s="85">
        <v>0.95</v>
      </c>
      <c r="D35" s="144">
        <v>83.74</v>
      </c>
      <c r="E35" s="86" t="s">
        <v>201</v>
      </c>
    </row>
    <row r="36" spans="1:6" ht="15.75" customHeight="1" x14ac:dyDescent="0.25">
      <c r="A36" s="53" t="s">
        <v>79</v>
      </c>
      <c r="B36" s="85">
        <v>0.68799999999999994</v>
      </c>
      <c r="C36" s="85">
        <v>0.95</v>
      </c>
      <c r="D36" s="144">
        <v>32.86</v>
      </c>
      <c r="E36" s="86" t="s">
        <v>201</v>
      </c>
    </row>
    <row r="37" spans="1:6" s="36" customFormat="1" ht="15.75" customHeight="1" x14ac:dyDescent="0.25">
      <c r="A37" s="53" t="s">
        <v>80</v>
      </c>
      <c r="B37" s="85">
        <v>0.14899999999999999</v>
      </c>
      <c r="C37" s="85">
        <v>0.95</v>
      </c>
      <c r="D37" s="144">
        <v>108.12</v>
      </c>
      <c r="E37" s="86" t="s">
        <v>201</v>
      </c>
      <c r="F37" s="35"/>
    </row>
    <row r="38" spans="1:6" ht="15.75" customHeight="1" x14ac:dyDescent="0.25">
      <c r="A38" s="53" t="s">
        <v>85</v>
      </c>
      <c r="B38" s="85">
        <v>0.28100000000000003</v>
      </c>
      <c r="C38" s="85">
        <v>0.95</v>
      </c>
      <c r="D38" s="86">
        <v>1.99</v>
      </c>
      <c r="E38" s="86" t="s">
        <v>201</v>
      </c>
    </row>
    <row r="39" spans="1:6" ht="15.75" customHeight="1" x14ac:dyDescent="0.25">
      <c r="A39" s="53" t="s">
        <v>60</v>
      </c>
      <c r="B39" s="85">
        <v>0</v>
      </c>
      <c r="C39" s="85">
        <v>0.95</v>
      </c>
      <c r="D39" s="86">
        <v>0.38</v>
      </c>
      <c r="E39" s="86" t="s">
        <v>201</v>
      </c>
    </row>
    <row r="40" spans="1:6" ht="15.75" customHeight="1" x14ac:dyDescent="0.25">
      <c r="F40" s="36"/>
    </row>
  </sheetData>
  <sheetProtection algorithmName="SHA-512" hashValue="w1vMW0gL06Vb5eNknt9lNnNFj5i+5F/VjK9YWPtBe7dpzfitI0zN4F5rJ0KR87XA6mi0Itdi0rm/vuMY7vlK8w==" saltValue="gM9mpifVxG/optWd3F61aQ==" spinCount="100000" sheet="1" scenarios="1" selectLockedCells="1"/>
  <sortState xmlns:xlrd2="http://schemas.microsoft.com/office/spreadsheetml/2017/richdata2" ref="A2:D39">
    <sortCondition ref="A2:A39"/>
  </sortState>
  <pageMargins left="0.75" right="0.75" top="1" bottom="1" header="0.5" footer="0.5"/>
  <pageSetup paperSize="9" orientation="portrait" horizontalDpi="4294967292" verticalDpi="4294967292"/>
  <legacyDrawing r:id="rId1"/>
  <extLst>
    <ext xmlns:x14="http://schemas.microsoft.com/office/spreadsheetml/2009/9/main" uri="{CCE6A557-97BC-4b89-ADB6-D9C93CAAB3DF}">
      <x14:dataValidations xmlns:xm="http://schemas.microsoft.com/office/excel/2006/main" disablePrompts="1" count="1">
        <x14:dataValidation type="list" allowBlank="1" showInputMessage="1" showErrorMessage="1" xr:uid="{00000000-0002-0000-0800-000000000000}">
          <x14:formula1>
            <xm:f>'Cost curve options'!$A$1:$A$4</xm:f>
          </x14:formula1>
          <xm:sqref>E2:E39</xm:sqref>
        </x14:dataValidation>
      </x14:dataValidation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27</vt:i4>
      </vt:variant>
      <vt:variant>
        <vt:lpstr>Named Ranges</vt:lpstr>
      </vt:variant>
      <vt:variant>
        <vt:i4>47</vt:i4>
      </vt:variant>
    </vt:vector>
  </HeadingPairs>
  <TitlesOfParts>
    <vt:vector size="74" baseType="lpstr">
      <vt:lpstr>Baseline year population inputs</vt:lpstr>
      <vt:lpstr>Demographic projections</vt:lpstr>
      <vt:lpstr>Causes of death</vt:lpstr>
      <vt:lpstr>Nutritional status distribution</vt:lpstr>
      <vt:lpstr>Breastfeeding distribution</vt:lpstr>
      <vt:lpstr>Time trends</vt:lpstr>
      <vt:lpstr>IYCF packages</vt:lpstr>
      <vt:lpstr>Treatment of SAM</vt:lpstr>
      <vt:lpstr>Programs cost and coverage</vt:lpstr>
      <vt:lpstr>Program dependencies</vt:lpstr>
      <vt:lpstr>Reference programs</vt:lpstr>
      <vt:lpstr>Incidence of conditions</vt:lpstr>
      <vt:lpstr>Programs impacted population</vt:lpstr>
      <vt:lpstr>Programs target population</vt:lpstr>
      <vt:lpstr>Program risk areas</vt:lpstr>
      <vt:lpstr>Population risk areas</vt:lpstr>
      <vt:lpstr>IYCF odds ratios</vt:lpstr>
      <vt:lpstr>Birth outcome risks</vt:lpstr>
      <vt:lpstr>Relative risks</vt:lpstr>
      <vt:lpstr>Odds ratios</vt:lpstr>
      <vt:lpstr>Programs birth outcomes</vt:lpstr>
      <vt:lpstr>Programs anemia</vt:lpstr>
      <vt:lpstr>Programs wasting</vt:lpstr>
      <vt:lpstr>Programs for children</vt:lpstr>
      <vt:lpstr>Programs for PW</vt:lpstr>
      <vt:lpstr>Cost curve options</vt:lpstr>
      <vt:lpstr>Programs family planning</vt:lpstr>
      <vt:lpstr>'IYCF packages'!abortion</vt:lpstr>
      <vt:lpstr>abortion</vt:lpstr>
      <vt:lpstr>comm_deliv</vt:lpstr>
      <vt:lpstr>comm_deliv_mam</vt:lpstr>
      <vt:lpstr>comm_deliv_sam</vt:lpstr>
      <vt:lpstr>diarrhoea_1_5mo</vt:lpstr>
      <vt:lpstr>diarrhoea_12_23mo</vt:lpstr>
      <vt:lpstr>diarrhoea_1mo</vt:lpstr>
      <vt:lpstr>diarrhoea_24_59mo</vt:lpstr>
      <vt:lpstr>diarrhoea_6_11mo</vt:lpstr>
      <vt:lpstr>end_year</vt:lpstr>
      <vt:lpstr>famplan_unmet_need</vt:lpstr>
      <vt:lpstr>food_insecure</vt:lpstr>
      <vt:lpstr>frac_children_health_facility</vt:lpstr>
      <vt:lpstr>frac_diarrhea_severe</vt:lpstr>
      <vt:lpstr>frac_maize</vt:lpstr>
      <vt:lpstr>frac_malaria_risk</vt:lpstr>
      <vt:lpstr>frac_mam_1_5months</vt:lpstr>
      <vt:lpstr>frac_mam_12_23months</vt:lpstr>
      <vt:lpstr>frac_mam_1month</vt:lpstr>
      <vt:lpstr>frac_mam_24_59months</vt:lpstr>
      <vt:lpstr>frac_mam_6_11months</vt:lpstr>
      <vt:lpstr>frac_other_staples</vt:lpstr>
      <vt:lpstr>frac_PW_health_facility</vt:lpstr>
      <vt:lpstr>frac_rice</vt:lpstr>
      <vt:lpstr>frac_sam_1_5months</vt:lpstr>
      <vt:lpstr>frac_sam_12_23months</vt:lpstr>
      <vt:lpstr>frac_sam_1month</vt:lpstr>
      <vt:lpstr>frac_sam_24_59months</vt:lpstr>
      <vt:lpstr>frac_sam_6_11months</vt:lpstr>
      <vt:lpstr>frac_subsistence_farming</vt:lpstr>
      <vt:lpstr>frac_wheat</vt:lpstr>
      <vt:lpstr>infant_mortality</vt:lpstr>
      <vt:lpstr>iron_deficiency_anaemia</vt:lpstr>
      <vt:lpstr>manage_mam</vt:lpstr>
      <vt:lpstr>maternal_mortality</vt:lpstr>
      <vt:lpstr>neonatal_mortality</vt:lpstr>
      <vt:lpstr>Percentage_of_pregnant_women_attending_health_facility</vt:lpstr>
      <vt:lpstr>preterm_AGA</vt:lpstr>
      <vt:lpstr>preterm_SGA</vt:lpstr>
      <vt:lpstr>school_attendance</vt:lpstr>
      <vt:lpstr>start_year</vt:lpstr>
      <vt:lpstr>'IYCF packages'!stillbirth</vt:lpstr>
      <vt:lpstr>stillbirth</vt:lpstr>
      <vt:lpstr>term_AGA</vt:lpstr>
      <vt:lpstr>term_SGA</vt:lpstr>
      <vt:lpstr>U5_mortality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Nick</dc:creator>
  <cp:lastModifiedBy>Nick Scott</cp:lastModifiedBy>
  <dcterms:created xsi:type="dcterms:W3CDTF">2017-08-01T10:42:13Z</dcterms:created>
  <dcterms:modified xsi:type="dcterms:W3CDTF">2020-09-05T00:01:19Z</dcterms:modified>
</cp:coreProperties>
</file>