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Nutrition\applications\"/>
    </mc:Choice>
  </mc:AlternateContent>
  <bookViews>
    <workbookView xWindow="-324" yWindow="564" windowWidth="25596" windowHeight="15540" tabRatio="961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</sheets>
  <definedNames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62913"/>
</workbook>
</file>

<file path=xl/calcChain.xml><?xml version="1.0" encoding="utf-8"?>
<calcChain xmlns="http://schemas.openxmlformats.org/spreadsheetml/2006/main">
  <c r="M23" i="21" l="1"/>
  <c r="N23" i="21"/>
  <c r="O23" i="21"/>
  <c r="L23" i="21"/>
  <c r="C33" i="1" l="1"/>
  <c r="G7" i="21" l="1"/>
  <c r="F7" i="21"/>
  <c r="E7" i="21"/>
  <c r="D7" i="21"/>
  <c r="C7" i="21"/>
  <c r="C11" i="21"/>
  <c r="G11" i="21"/>
  <c r="F11" i="21"/>
  <c r="E11" i="21"/>
  <c r="D11" i="21"/>
  <c r="B1" i="56" l="1"/>
  <c r="A1" i="50" l="1"/>
  <c r="A1" i="5"/>
  <c r="A1" i="4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E16" i="55"/>
  <c r="E17" i="55"/>
  <c r="E18" i="55"/>
  <c r="E19" i="55"/>
  <c r="E20" i="55"/>
  <c r="D20" i="56" l="1"/>
  <c r="D19" i="56"/>
  <c r="F2" i="7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  <c r="D18" i="56" l="1"/>
</calcChain>
</file>

<file path=xl/comments1.xml><?xml version="1.0" encoding="utf-8"?>
<comments xmlns="http://schemas.openxmlformats.org/spreadsheetml/2006/main">
  <authors>
    <author>Nick Scott</author>
  </authors>
  <commentList>
    <comment ref="D28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Cost per treatment episode includes management of MAM (if selected) and is an average over delivery modalities. See user guide for further information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<sst xmlns="http://schemas.openxmlformats.org/spreadsheetml/2006/main" count="378" uniqueCount="210">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</sst>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4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44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3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9" fontId="9" fillId="3" borderId="1" xfId="10" applyFont="1" applyFill="1" applyBorder="1" applyAlignment="1"/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1" fontId="9" fillId="3" borderId="1" xfId="9" applyNumberFormat="1" applyFont="1" applyFill="1" applyBorder="1" applyAlignment="1">
      <alignment horizontal="right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9" fontId="9" fillId="3" borderId="1" xfId="10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2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167" fontId="20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0" fontId="4" fillId="2" borderId="2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</cellXfs>
  <cellStyles count="144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/>
    <cellStyle name="Normal 3" xfId="726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E63"/>
  <sheetViews>
    <sheetView tabSelected="1" topLeftCell="A7" zoomScaleNormal="100" workbookViewId="0">
      <selection activeCell="C24" sqref="C24"/>
    </sheetView>
  </sheetViews>
  <sheetFormatPr defaultColWidth="14.44140625" defaultRowHeight="15.75" customHeight="1" x14ac:dyDescent="0.25"/>
  <cols>
    <col min="1" max="1" width="27.6640625" style="13" customWidth="1"/>
    <col min="2" max="2" width="38.6640625" style="17" customWidth="1"/>
    <col min="3" max="16384" width="14.44140625" style="13"/>
  </cols>
  <sheetData>
    <row r="1" spans="1:3" ht="16.05" customHeight="1" x14ac:dyDescent="0.25">
      <c r="A1" s="1" t="s">
        <v>100</v>
      </c>
      <c r="B1" s="47" t="s">
        <v>164</v>
      </c>
      <c r="C1" s="47" t="s">
        <v>165</v>
      </c>
    </row>
    <row r="2" spans="1:3" ht="16.05" customHeight="1" x14ac:dyDescent="0.25">
      <c r="A2" s="13" t="s">
        <v>193</v>
      </c>
      <c r="B2" s="47"/>
      <c r="C2" s="47"/>
    </row>
    <row r="3" spans="1:3" ht="16.05" customHeight="1" x14ac:dyDescent="0.25">
      <c r="A3" s="1"/>
      <c r="B3" s="7" t="s">
        <v>195</v>
      </c>
      <c r="C3" s="82">
        <v>2017</v>
      </c>
    </row>
    <row r="4" spans="1:3" ht="16.05" customHeight="1" x14ac:dyDescent="0.25">
      <c r="A4" s="1"/>
      <c r="B4" s="10" t="s">
        <v>194</v>
      </c>
      <c r="C4" s="83">
        <v>2030</v>
      </c>
    </row>
    <row r="5" spans="1:3" ht="16.05" customHeight="1" x14ac:dyDescent="0.25">
      <c r="A5" s="1"/>
      <c r="B5" s="47"/>
      <c r="C5" s="47"/>
    </row>
    <row r="6" spans="1:3" ht="15" customHeight="1" x14ac:dyDescent="0.25">
      <c r="A6" s="13" t="s">
        <v>48</v>
      </c>
    </row>
    <row r="7" spans="1:3" ht="15" customHeight="1" x14ac:dyDescent="0.25">
      <c r="B7" s="17" t="s">
        <v>209</v>
      </c>
      <c r="C7" s="81"/>
    </row>
    <row r="8" spans="1:3" ht="15" customHeight="1" x14ac:dyDescent="0.25">
      <c r="B8" s="7" t="s">
        <v>106</v>
      </c>
      <c r="C8" s="76"/>
    </row>
    <row r="9" spans="1:3" ht="15" customHeight="1" x14ac:dyDescent="0.25">
      <c r="B9" s="10" t="s">
        <v>107</v>
      </c>
      <c r="C9" s="77"/>
    </row>
    <row r="10" spans="1:3" ht="15" customHeight="1" x14ac:dyDescent="0.25">
      <c r="B10" s="10" t="s">
        <v>105</v>
      </c>
      <c r="C10" s="77"/>
    </row>
    <row r="11" spans="1:3" ht="15" customHeight="1" x14ac:dyDescent="0.25">
      <c r="B11" s="7" t="s">
        <v>108</v>
      </c>
      <c r="C11" s="76"/>
    </row>
    <row r="12" spans="1:3" ht="15" customHeight="1" x14ac:dyDescent="0.25">
      <c r="B12" s="7" t="s">
        <v>109</v>
      </c>
      <c r="C12" s="76"/>
    </row>
    <row r="13" spans="1:3" ht="15" customHeight="1" x14ac:dyDescent="0.25">
      <c r="B13" s="7" t="s">
        <v>110</v>
      </c>
      <c r="C13" s="76"/>
    </row>
    <row r="14" spans="1:3" ht="15" customHeight="1" x14ac:dyDescent="0.25">
      <c r="B14" s="13"/>
    </row>
    <row r="15" spans="1:3" ht="15" customHeight="1" x14ac:dyDescent="0.25">
      <c r="A15" s="13" t="s">
        <v>30</v>
      </c>
      <c r="B15" s="20"/>
      <c r="C15" s="3"/>
    </row>
    <row r="16" spans="1:3" ht="15" customHeight="1" x14ac:dyDescent="0.25">
      <c r="B16" s="10" t="s">
        <v>94</v>
      </c>
      <c r="C16" s="77"/>
    </row>
    <row r="17" spans="1:3" ht="15" customHeight="1" x14ac:dyDescent="0.25">
      <c r="B17" s="10" t="s">
        <v>95</v>
      </c>
      <c r="C17" s="77"/>
    </row>
    <row r="18" spans="1:3" ht="15" customHeight="1" x14ac:dyDescent="0.25">
      <c r="B18" s="10" t="s">
        <v>96</v>
      </c>
      <c r="C18" s="77"/>
    </row>
    <row r="19" spans="1:3" ht="15" customHeight="1" x14ac:dyDescent="0.25">
      <c r="B19" s="10" t="s">
        <v>97</v>
      </c>
      <c r="C19" s="77"/>
    </row>
    <row r="20" spans="1:3" ht="15" customHeight="1" x14ac:dyDescent="0.25">
      <c r="B20" s="10" t="s">
        <v>98</v>
      </c>
      <c r="C20" s="80">
        <f>1-frac_rice-frac_wheat-frac_maize</f>
        <v>1</v>
      </c>
    </row>
    <row r="21" spans="1:3" ht="15" customHeight="1" x14ac:dyDescent="0.25">
      <c r="B21" s="13"/>
    </row>
    <row r="22" spans="1:3" ht="15" customHeight="1" x14ac:dyDescent="0.25">
      <c r="A22" s="13" t="s">
        <v>99</v>
      </c>
    </row>
    <row r="23" spans="1:3" ht="15" customHeight="1" x14ac:dyDescent="0.25">
      <c r="B23" s="22" t="s">
        <v>101</v>
      </c>
      <c r="C23" s="77"/>
    </row>
    <row r="24" spans="1:3" ht="15" customHeight="1" x14ac:dyDescent="0.25">
      <c r="B24" s="22" t="s">
        <v>102</v>
      </c>
      <c r="C24" s="77"/>
    </row>
    <row r="25" spans="1:3" ht="15" customHeight="1" x14ac:dyDescent="0.25">
      <c r="B25" s="22" t="s">
        <v>103</v>
      </c>
      <c r="C25" s="77"/>
    </row>
    <row r="26" spans="1:3" ht="15" customHeight="1" x14ac:dyDescent="0.25">
      <c r="B26" s="22" t="s">
        <v>104</v>
      </c>
      <c r="C26" s="77"/>
    </row>
    <row r="27" spans="1:3" ht="15" customHeight="1" x14ac:dyDescent="0.25">
      <c r="B27" s="22"/>
      <c r="C27" s="22"/>
    </row>
    <row r="28" spans="1:3" ht="15" customHeight="1" x14ac:dyDescent="0.25">
      <c r="A28" s="13" t="s">
        <v>200</v>
      </c>
      <c r="B28" s="22"/>
      <c r="C28" s="22"/>
    </row>
    <row r="29" spans="1:3" ht="14.25" customHeight="1" x14ac:dyDescent="0.25">
      <c r="B29" s="33" t="s">
        <v>75</v>
      </c>
      <c r="C29" s="79"/>
    </row>
    <row r="30" spans="1:3" ht="14.25" customHeight="1" x14ac:dyDescent="0.25">
      <c r="B30" s="33" t="s">
        <v>76</v>
      </c>
      <c r="C30" s="79"/>
    </row>
    <row r="31" spans="1:3" ht="14.25" customHeight="1" x14ac:dyDescent="0.25">
      <c r="B31" s="33" t="s">
        <v>77</v>
      </c>
      <c r="C31" s="79"/>
    </row>
    <row r="32" spans="1:3" ht="14.25" customHeight="1" x14ac:dyDescent="0.25">
      <c r="B32" s="33" t="s">
        <v>78</v>
      </c>
      <c r="C32" s="79"/>
    </row>
    <row r="33" spans="1:5" ht="13.2" x14ac:dyDescent="0.25">
      <c r="B33" s="36" t="s">
        <v>129</v>
      </c>
      <c r="C33" s="35">
        <f>SUM(C29:C32)</f>
        <v>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3" t="s">
        <v>74</v>
      </c>
      <c r="B36" s="7"/>
      <c r="C36" s="14"/>
    </row>
    <row r="37" spans="1:5" ht="15" customHeight="1" x14ac:dyDescent="0.25">
      <c r="B37" s="48" t="s">
        <v>92</v>
      </c>
      <c r="C37" s="78"/>
    </row>
    <row r="38" spans="1:5" ht="15" customHeight="1" x14ac:dyDescent="0.25">
      <c r="B38" s="17" t="s">
        <v>91</v>
      </c>
      <c r="C38" s="78"/>
      <c r="D38" s="18"/>
      <c r="E38" s="19"/>
    </row>
    <row r="39" spans="1:5" ht="15" customHeight="1" x14ac:dyDescent="0.25">
      <c r="B39" s="17" t="s">
        <v>90</v>
      </c>
      <c r="C39" s="78"/>
      <c r="D39" s="18"/>
      <c r="E39" s="18"/>
    </row>
    <row r="40" spans="1:5" ht="15" customHeight="1" x14ac:dyDescent="0.25">
      <c r="B40" s="17" t="s">
        <v>171</v>
      </c>
      <c r="C40" s="78"/>
    </row>
    <row r="41" spans="1:5" ht="15" customHeight="1" x14ac:dyDescent="0.25">
      <c r="B41" s="17" t="s">
        <v>89</v>
      </c>
      <c r="C41" s="77"/>
    </row>
    <row r="42" spans="1:5" ht="15" customHeight="1" x14ac:dyDescent="0.25">
      <c r="B42" s="48" t="s">
        <v>93</v>
      </c>
      <c r="C42" s="78"/>
    </row>
    <row r="43" spans="1:5" ht="15.75" customHeight="1" x14ac:dyDescent="0.25">
      <c r="D43" s="18"/>
    </row>
    <row r="44" spans="1:5" ht="15.75" customHeight="1" x14ac:dyDescent="0.25">
      <c r="A44" s="13" t="s">
        <v>133</v>
      </c>
      <c r="D44" s="18"/>
    </row>
    <row r="45" spans="1:5" ht="15.75" customHeight="1" x14ac:dyDescent="0.25">
      <c r="B45" s="17" t="s">
        <v>9</v>
      </c>
      <c r="C45" s="77"/>
      <c r="D45" s="18"/>
    </row>
    <row r="46" spans="1:5" ht="15.75" customHeight="1" x14ac:dyDescent="0.25">
      <c r="B46" s="17" t="s">
        <v>11</v>
      </c>
      <c r="C46" s="77"/>
      <c r="D46" s="18"/>
    </row>
    <row r="47" spans="1:5" ht="15.75" customHeight="1" x14ac:dyDescent="0.25">
      <c r="B47" s="17" t="s">
        <v>12</v>
      </c>
      <c r="C47" s="77"/>
      <c r="D47" s="18"/>
      <c r="E47" s="19"/>
    </row>
    <row r="48" spans="1:5" ht="15" customHeight="1" x14ac:dyDescent="0.25">
      <c r="B48" s="17" t="s">
        <v>26</v>
      </c>
      <c r="C48" s="21">
        <f>1-term_SGA-preterm_AGA-preterm_SGA</f>
        <v>1</v>
      </c>
      <c r="D48" s="18"/>
      <c r="E48" s="18"/>
    </row>
    <row r="49" spans="1:4" ht="15.75" customHeight="1" x14ac:dyDescent="0.25">
      <c r="D49" s="18"/>
    </row>
    <row r="50" spans="1:4" ht="15.75" customHeight="1" x14ac:dyDescent="0.25">
      <c r="A50" s="13" t="s">
        <v>72</v>
      </c>
      <c r="D50" s="18"/>
    </row>
    <row r="51" spans="1:4" ht="15.75" customHeight="1" x14ac:dyDescent="0.25">
      <c r="B51" s="17" t="s">
        <v>124</v>
      </c>
      <c r="C51" s="75"/>
      <c r="D51" s="18"/>
    </row>
    <row r="52" spans="1:4" ht="15" customHeight="1" x14ac:dyDescent="0.25">
      <c r="B52" s="17" t="s">
        <v>125</v>
      </c>
      <c r="C52" s="75"/>
    </row>
    <row r="53" spans="1:4" ht="15.75" customHeight="1" x14ac:dyDescent="0.25">
      <c r="B53" s="17" t="s">
        <v>126</v>
      </c>
      <c r="C53" s="75"/>
    </row>
    <row r="54" spans="1:4" ht="15.75" customHeight="1" x14ac:dyDescent="0.25">
      <c r="B54" s="17" t="s">
        <v>127</v>
      </c>
      <c r="C54" s="75"/>
    </row>
    <row r="55" spans="1:4" ht="15.75" customHeight="1" x14ac:dyDescent="0.25">
      <c r="B55" s="17" t="s">
        <v>128</v>
      </c>
      <c r="C55" s="75"/>
    </row>
    <row r="57" spans="1:4" ht="15.75" customHeight="1" x14ac:dyDescent="0.25">
      <c r="A57" s="13" t="s">
        <v>134</v>
      </c>
    </row>
    <row r="58" spans="1:4" ht="15.75" customHeight="1" x14ac:dyDescent="0.25">
      <c r="B58" s="7" t="s">
        <v>111</v>
      </c>
      <c r="C58" s="76">
        <v>0.2</v>
      </c>
    </row>
    <row r="59" spans="1:4" ht="15.75" customHeight="1" x14ac:dyDescent="0.25">
      <c r="B59" s="17" t="s">
        <v>132</v>
      </c>
      <c r="C59" s="76"/>
    </row>
    <row r="63" spans="1:4" ht="15.75" customHeight="1" x14ac:dyDescent="0.25">
      <c r="A63" s="4"/>
    </row>
  </sheetData>
  <sheetProtection algorithmName="SHA-512" hashValue="u0uXBvnLZOpMZTfV/W/bMBez+Kttsj4K7wOR7RrgKZM/UpBeYuvwMJDCruxEhwtJXQ3noZHueQv1ju7KmF7qrw==" saltValue="jwpxPmys173ohqOmeisWIw==" spinCount="100000" sheet="1" objects="1" scenarios="1"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9"/>
  <sheetViews>
    <sheetView workbookViewId="0">
      <selection activeCell="C2" sqref="C2:E6"/>
    </sheetView>
  </sheetViews>
  <sheetFormatPr defaultColWidth="10.77734375" defaultRowHeight="15.6" x14ac:dyDescent="0.3"/>
  <cols>
    <col min="1" max="1" width="18.6640625" style="62" customWidth="1"/>
    <col min="2" max="16384" width="10.77734375" style="62"/>
  </cols>
  <sheetData>
    <row r="1" spans="1:5" ht="53.4" x14ac:dyDescent="0.3">
      <c r="A1" s="67" t="s">
        <v>196</v>
      </c>
      <c r="B1" s="66" t="s">
        <v>179</v>
      </c>
      <c r="C1" s="66" t="s">
        <v>178</v>
      </c>
      <c r="D1" s="66" t="s">
        <v>177</v>
      </c>
      <c r="E1" s="66" t="s">
        <v>176</v>
      </c>
    </row>
    <row r="2" spans="1:5" x14ac:dyDescent="0.3">
      <c r="A2" s="65" t="s">
        <v>164</v>
      </c>
      <c r="B2" s="64" t="s">
        <v>32</v>
      </c>
      <c r="C2" s="97"/>
      <c r="D2" s="97"/>
      <c r="E2" s="97"/>
    </row>
    <row r="3" spans="1:5" x14ac:dyDescent="0.3">
      <c r="A3" s="64"/>
      <c r="B3" s="64" t="s">
        <v>1</v>
      </c>
      <c r="C3" s="97"/>
      <c r="D3" s="97"/>
      <c r="E3" s="97"/>
    </row>
    <row r="4" spans="1:5" x14ac:dyDescent="0.3">
      <c r="A4" s="64"/>
      <c r="B4" s="64" t="s">
        <v>2</v>
      </c>
      <c r="C4" s="97"/>
      <c r="D4" s="97"/>
      <c r="E4" s="97"/>
    </row>
    <row r="5" spans="1:5" x14ac:dyDescent="0.3">
      <c r="A5" s="64"/>
      <c r="B5" s="64" t="s">
        <v>3</v>
      </c>
      <c r="C5" s="97"/>
      <c r="D5" s="97"/>
      <c r="E5" s="97"/>
    </row>
    <row r="6" spans="1:5" x14ac:dyDescent="0.3">
      <c r="A6" s="64"/>
      <c r="B6" s="64" t="s">
        <v>4</v>
      </c>
      <c r="C6" s="97"/>
      <c r="D6" s="97"/>
      <c r="E6" s="97"/>
    </row>
    <row r="9" spans="1:5" x14ac:dyDescent="0.3">
      <c r="C9" s="63"/>
    </row>
  </sheetData>
  <sheetProtection algorithmName="SHA-512" hashValue="rtesdr+b2MpISrk+TIiXSA+J36vP0zhMaQVd2kqhv/zmFNpzKcudhV9SSE283zywA9S2+oK2psPIXNWOFk+NSA==" saltValue="gOWr7B9HpzmX8wofIU3fiw==" spinCount="100000" sheet="1" objects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26"/>
  <sheetViews>
    <sheetView workbookViewId="0">
      <selection activeCell="A2" sqref="A2"/>
    </sheetView>
  </sheetViews>
  <sheetFormatPr defaultColWidth="11.44140625" defaultRowHeight="13.2" x14ac:dyDescent="0.25"/>
  <cols>
    <col min="1" max="1" width="53" style="59" bestFit="1" customWidth="1"/>
    <col min="2" max="2" width="47.77734375" style="41" customWidth="1"/>
    <col min="3" max="3" width="42.44140625" style="41" customWidth="1"/>
    <col min="4" max="16384" width="11.44140625" style="41"/>
  </cols>
  <sheetData>
    <row r="1" spans="1:3" x14ac:dyDescent="0.25">
      <c r="A1" s="46" t="s">
        <v>69</v>
      </c>
      <c r="B1" s="46" t="s">
        <v>182</v>
      </c>
      <c r="C1" s="46" t="s">
        <v>181</v>
      </c>
    </row>
    <row r="2" spans="1:3" x14ac:dyDescent="0.25">
      <c r="A2" s="100" t="s">
        <v>189</v>
      </c>
      <c r="B2" s="92" t="s">
        <v>59</v>
      </c>
      <c r="C2" s="92"/>
    </row>
    <row r="3" spans="1:3" x14ac:dyDescent="0.25">
      <c r="A3" s="100" t="s">
        <v>207</v>
      </c>
      <c r="B3" s="92" t="s">
        <v>59</v>
      </c>
      <c r="C3" s="92"/>
    </row>
    <row r="4" spans="1:3" x14ac:dyDescent="0.25">
      <c r="A4" s="101" t="s">
        <v>58</v>
      </c>
      <c r="B4" s="92" t="s">
        <v>136</v>
      </c>
      <c r="C4" s="92"/>
    </row>
    <row r="5" spans="1:3" x14ac:dyDescent="0.25">
      <c r="A5" s="101" t="s">
        <v>137</v>
      </c>
      <c r="B5" s="92" t="s">
        <v>136</v>
      </c>
      <c r="C5" s="92"/>
    </row>
    <row r="6" spans="1:3" x14ac:dyDescent="0.25">
      <c r="A6" s="101"/>
      <c r="B6" s="99"/>
      <c r="C6" s="99"/>
    </row>
    <row r="7" spans="1:3" x14ac:dyDescent="0.25">
      <c r="A7" s="101"/>
      <c r="B7" s="99"/>
      <c r="C7" s="99"/>
    </row>
    <row r="8" spans="1:3" x14ac:dyDescent="0.25">
      <c r="A8" s="101"/>
      <c r="B8" s="99"/>
      <c r="C8" s="99"/>
    </row>
    <row r="9" spans="1:3" x14ac:dyDescent="0.25">
      <c r="A9" s="101"/>
      <c r="B9" s="99"/>
      <c r="C9" s="99"/>
    </row>
    <row r="10" spans="1:3" x14ac:dyDescent="0.25">
      <c r="A10" s="101"/>
      <c r="B10" s="99"/>
      <c r="C10" s="99"/>
    </row>
    <row r="11" spans="1:3" x14ac:dyDescent="0.25">
      <c r="A11" s="102"/>
      <c r="B11" s="99"/>
      <c r="C11" s="99"/>
    </row>
    <row r="12" spans="1:3" x14ac:dyDescent="0.25">
      <c r="A12" s="102"/>
      <c r="B12" s="99"/>
      <c r="C12" s="99"/>
    </row>
    <row r="13" spans="1:3" x14ac:dyDescent="0.25">
      <c r="A13" s="102"/>
      <c r="B13" s="99"/>
      <c r="C13" s="99"/>
    </row>
    <row r="14" spans="1:3" x14ac:dyDescent="0.25">
      <c r="A14" s="102"/>
      <c r="B14" s="99"/>
      <c r="C14" s="99"/>
    </row>
    <row r="15" spans="1:3" x14ac:dyDescent="0.25">
      <c r="A15" s="102"/>
      <c r="B15" s="99"/>
      <c r="C15" s="99"/>
    </row>
    <row r="16" spans="1:3" x14ac:dyDescent="0.25">
      <c r="A16" s="102"/>
      <c r="B16" s="99"/>
      <c r="C16" s="99"/>
    </row>
    <row r="17" spans="1:3" x14ac:dyDescent="0.25">
      <c r="A17" s="102"/>
      <c r="B17" s="99"/>
      <c r="C17" s="99"/>
    </row>
    <row r="18" spans="1:3" x14ac:dyDescent="0.25">
      <c r="A18" s="102"/>
      <c r="B18" s="99"/>
      <c r="C18" s="99"/>
    </row>
    <row r="19" spans="1:3" x14ac:dyDescent="0.25">
      <c r="A19" s="101"/>
      <c r="B19" s="99"/>
      <c r="C19" s="99"/>
    </row>
    <row r="20" spans="1:3" x14ac:dyDescent="0.25">
      <c r="A20" s="101"/>
      <c r="B20" s="99"/>
      <c r="C20" s="99"/>
    </row>
    <row r="21" spans="1:3" x14ac:dyDescent="0.25">
      <c r="A21" s="101"/>
      <c r="B21" s="99"/>
      <c r="C21" s="99"/>
    </row>
    <row r="22" spans="1:3" x14ac:dyDescent="0.25">
      <c r="A22" s="101"/>
      <c r="B22" s="99"/>
      <c r="C22" s="99"/>
    </row>
    <row r="23" spans="1:3" x14ac:dyDescent="0.25">
      <c r="B23" s="99"/>
      <c r="C23" s="99"/>
    </row>
    <row r="24" spans="1:3" x14ac:dyDescent="0.25">
      <c r="B24" s="99"/>
      <c r="C24" s="99"/>
    </row>
    <row r="25" spans="1:3" x14ac:dyDescent="0.25">
      <c r="B25" s="99"/>
      <c r="C25" s="99"/>
    </row>
    <row r="26" spans="1:3" x14ac:dyDescent="0.25">
      <c r="B26" s="99"/>
      <c r="C26" s="99"/>
    </row>
  </sheetData>
  <sheetProtection algorithmName="SHA-512" hashValue="cg3Iot39+7QlmuTzMac1FNqkcWdGrx6XD9aHj8nJIC3NmtZjcO7GVBs7cVUbCCcrYPZ0gk9Vh8QM2fHwygHYiw==" saltValue="rDdf0wn4SyuBtNckgtAsv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A3" sqref="A3"/>
    </sheetView>
  </sheetViews>
  <sheetFormatPr defaultColWidth="11.44140625" defaultRowHeight="13.2" x14ac:dyDescent="0.25"/>
  <cols>
    <col min="1" max="1" width="30.109375" style="41" customWidth="1"/>
    <col min="2" max="16384" width="11.44140625" style="41"/>
  </cols>
  <sheetData>
    <row r="1" spans="1:1" x14ac:dyDescent="0.25">
      <c r="A1" s="46" t="s">
        <v>69</v>
      </c>
    </row>
    <row r="2" spans="1:1" x14ac:dyDescent="0.25">
      <c r="A2" s="54" t="s">
        <v>198</v>
      </c>
    </row>
    <row r="3" spans="1:1" x14ac:dyDescent="0.25">
      <c r="A3" s="54" t="s">
        <v>57</v>
      </c>
    </row>
    <row r="4" spans="1:1" x14ac:dyDescent="0.25">
      <c r="A4" s="54" t="s">
        <v>34</v>
      </c>
    </row>
    <row r="5" spans="1:1" x14ac:dyDescent="0.25">
      <c r="A5" s="54" t="s">
        <v>83</v>
      </c>
    </row>
    <row r="6" spans="1:1" x14ac:dyDescent="0.25">
      <c r="A6" s="54" t="s">
        <v>82</v>
      </c>
    </row>
    <row r="7" spans="1:1" x14ac:dyDescent="0.25">
      <c r="A7" s="54" t="s">
        <v>81</v>
      </c>
    </row>
    <row r="8" spans="1:1" x14ac:dyDescent="0.25">
      <c r="A8" s="54" t="s">
        <v>79</v>
      </c>
    </row>
    <row r="9" spans="1:1" x14ac:dyDescent="0.25">
      <c r="A9" s="54" t="s">
        <v>80</v>
      </c>
    </row>
    <row r="10" spans="1:1" x14ac:dyDescent="0.25">
      <c r="A10" s="54"/>
    </row>
    <row r="11" spans="1:1" x14ac:dyDescent="0.25">
      <c r="A11" s="54"/>
    </row>
    <row r="12" spans="1:1" x14ac:dyDescent="0.25">
      <c r="A12" s="54"/>
    </row>
    <row r="13" spans="1:1" x14ac:dyDescent="0.25">
      <c r="A13" s="54"/>
    </row>
    <row r="14" spans="1:1" x14ac:dyDescent="0.25">
      <c r="A14" s="54"/>
    </row>
    <row r="15" spans="1:1" x14ac:dyDescent="0.25">
      <c r="A15" s="54"/>
    </row>
    <row r="16" spans="1:1" x14ac:dyDescent="0.25">
      <c r="A16" s="54"/>
    </row>
    <row r="17" spans="1:1" x14ac:dyDescent="0.25">
      <c r="A17" s="54"/>
    </row>
    <row r="18" spans="1:1" x14ac:dyDescent="0.25">
      <c r="A18" s="54"/>
    </row>
    <row r="19" spans="1:1" x14ac:dyDescent="0.25">
      <c r="A19" s="54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9">
        <f>'Baseline year population inputs'!C51</f>
        <v>0</v>
      </c>
      <c r="C2" s="29">
        <f>'Baseline year population inputs'!C52</f>
        <v>0</v>
      </c>
      <c r="D2" s="29">
        <f>'Baseline year population inputs'!C53</f>
        <v>0</v>
      </c>
      <c r="E2" s="29">
        <f>'Baseline year population inputs'!C54</f>
        <v>0</v>
      </c>
      <c r="F2" s="29">
        <f>'Baseline year population inputs'!C55</f>
        <v>0</v>
      </c>
    </row>
    <row r="3" spans="1:6" ht="15.75" customHeight="1" x14ac:dyDescent="0.25">
      <c r="A3" s="3" t="s">
        <v>65</v>
      </c>
      <c r="B3" s="29">
        <f>frac_mam_1month * 2.6</f>
        <v>0</v>
      </c>
      <c r="C3" s="29">
        <f>frac_mam_1_5months * 2.6</f>
        <v>0</v>
      </c>
      <c r="D3" s="29">
        <f>frac_mam_6_11months * 2.6</f>
        <v>0</v>
      </c>
      <c r="E3" s="29">
        <f>frac_mam_12_23months * 2.6</f>
        <v>0</v>
      </c>
      <c r="F3" s="29">
        <f>frac_mam_24_59months * 2.6</f>
        <v>0</v>
      </c>
    </row>
    <row r="4" spans="1:6" ht="15.75" customHeight="1" x14ac:dyDescent="0.25">
      <c r="A4" s="3" t="s">
        <v>66</v>
      </c>
      <c r="B4" s="29">
        <f>frac_sam_1month * 2.6</f>
        <v>0</v>
      </c>
      <c r="C4" s="29">
        <f>frac_sam_1_5months * 2.6</f>
        <v>0</v>
      </c>
      <c r="D4" s="29">
        <f>frac_sam_6_11months * 2.6</f>
        <v>0</v>
      </c>
      <c r="E4" s="29">
        <f>frac_sam_12_23months * 2.6</f>
        <v>0</v>
      </c>
      <c r="F4" s="29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zoomScale="85" zoomScaleNormal="118" workbookViewId="0">
      <selection activeCell="M26" sqref="M26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2" t="s">
        <v>61</v>
      </c>
      <c r="C2" s="39">
        <v>0</v>
      </c>
      <c r="D2" s="39">
        <f>food_insecure</f>
        <v>0</v>
      </c>
      <c r="E2" s="39">
        <f>food_insecure</f>
        <v>0</v>
      </c>
      <c r="F2" s="39">
        <f>food_insecure</f>
        <v>0</v>
      </c>
      <c r="G2" s="39">
        <f>food_insecure</f>
        <v>0</v>
      </c>
      <c r="H2" s="40">
        <v>0</v>
      </c>
      <c r="I2" s="40">
        <v>0</v>
      </c>
      <c r="J2" s="40">
        <v>0</v>
      </c>
      <c r="K2" s="40">
        <v>0</v>
      </c>
      <c r="L2" s="40">
        <v>0</v>
      </c>
      <c r="M2" s="40">
        <v>0</v>
      </c>
      <c r="N2" s="40">
        <v>0</v>
      </c>
      <c r="O2" s="40">
        <v>0</v>
      </c>
    </row>
    <row r="3" spans="1:15" ht="15.75" customHeight="1" x14ac:dyDescent="0.25">
      <c r="B3" s="7" t="s">
        <v>149</v>
      </c>
      <c r="C3" s="39">
        <v>1</v>
      </c>
      <c r="D3" s="39">
        <v>0</v>
      </c>
      <c r="E3" s="39">
        <v>0</v>
      </c>
      <c r="F3" s="39">
        <v>0</v>
      </c>
      <c r="G3" s="39">
        <v>0</v>
      </c>
      <c r="H3" s="40">
        <v>0</v>
      </c>
      <c r="I3" s="40">
        <v>0</v>
      </c>
      <c r="J3" s="40">
        <v>0</v>
      </c>
      <c r="K3" s="40">
        <v>0</v>
      </c>
      <c r="L3" s="40">
        <v>0</v>
      </c>
      <c r="M3" s="40">
        <v>0</v>
      </c>
      <c r="N3" s="40">
        <v>0</v>
      </c>
      <c r="O3" s="40">
        <v>0</v>
      </c>
    </row>
    <row r="4" spans="1:15" ht="15.75" customHeight="1" x14ac:dyDescent="0.25">
      <c r="B4" s="7" t="s">
        <v>197</v>
      </c>
      <c r="C4" s="39">
        <v>1</v>
      </c>
      <c r="D4" s="39">
        <v>0</v>
      </c>
      <c r="E4" s="39">
        <v>0</v>
      </c>
      <c r="F4" s="39">
        <v>0</v>
      </c>
      <c r="G4" s="39">
        <v>0</v>
      </c>
      <c r="H4" s="40">
        <v>0</v>
      </c>
      <c r="I4" s="40">
        <v>0</v>
      </c>
      <c r="J4" s="40">
        <v>0</v>
      </c>
      <c r="K4" s="40">
        <v>0</v>
      </c>
      <c r="L4" s="40">
        <v>0</v>
      </c>
      <c r="M4" s="40">
        <v>0</v>
      </c>
      <c r="N4" s="40">
        <v>0</v>
      </c>
      <c r="O4" s="40">
        <v>0</v>
      </c>
    </row>
    <row r="5" spans="1:15" ht="15.75" customHeight="1" x14ac:dyDescent="0.25">
      <c r="B5" s="12" t="s">
        <v>136</v>
      </c>
      <c r="C5" s="39">
        <v>0</v>
      </c>
      <c r="D5" s="39">
        <v>0</v>
      </c>
      <c r="E5" s="39">
        <f>food_insecure</f>
        <v>0</v>
      </c>
      <c r="F5" s="39">
        <f>food_insecure</f>
        <v>0</v>
      </c>
      <c r="G5" s="39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</row>
    <row r="6" spans="1:15" ht="15.75" customHeight="1" x14ac:dyDescent="0.25">
      <c r="B6" s="12" t="s">
        <v>137</v>
      </c>
      <c r="C6" s="39">
        <v>0</v>
      </c>
      <c r="D6" s="39">
        <v>0</v>
      </c>
      <c r="E6" s="39">
        <f>1</f>
        <v>1</v>
      </c>
      <c r="F6" s="39">
        <f>1</f>
        <v>1</v>
      </c>
      <c r="G6" s="39">
        <f>1</f>
        <v>1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</row>
    <row r="7" spans="1:15" ht="15.75" customHeight="1" x14ac:dyDescent="0.25">
      <c r="B7" s="37" t="s">
        <v>84</v>
      </c>
      <c r="C7" s="39">
        <f>diarrhoea_1mo/26</f>
        <v>0</v>
      </c>
      <c r="D7" s="39">
        <f>diarrhoea_1_5mo/26</f>
        <v>0</v>
      </c>
      <c r="E7" s="39">
        <f>diarrhoea_6_11mo/26</f>
        <v>0</v>
      </c>
      <c r="F7" s="39">
        <f>diarrhoea_12_23mo/26</f>
        <v>0</v>
      </c>
      <c r="G7" s="39">
        <f>diarrhoea_24_59mo/26</f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</row>
    <row r="8" spans="1:15" ht="15.75" customHeight="1" x14ac:dyDescent="0.25">
      <c r="B8" s="12" t="s">
        <v>58</v>
      </c>
      <c r="C8" s="39">
        <v>0</v>
      </c>
      <c r="D8" s="39">
        <v>0</v>
      </c>
      <c r="E8" s="39">
        <f>food_insecure</f>
        <v>0</v>
      </c>
      <c r="F8" s="39">
        <f>food_insecure</f>
        <v>0</v>
      </c>
      <c r="G8" s="39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</row>
    <row r="9" spans="1:15" ht="15.75" customHeight="1" x14ac:dyDescent="0.25">
      <c r="B9" s="12" t="s">
        <v>67</v>
      </c>
      <c r="C9" s="39">
        <v>0</v>
      </c>
      <c r="D9" s="39">
        <f>IF(ISBLANK(comm_deliv), frac_children_health_facility,1)</f>
        <v>0</v>
      </c>
      <c r="E9" s="39">
        <f>IF(ISBLANK(comm_deliv), frac_children_health_facility,1)</f>
        <v>0</v>
      </c>
      <c r="F9" s="39">
        <f>IF(ISBLANK(comm_deliv), frac_children_health_facility,1)</f>
        <v>0</v>
      </c>
      <c r="G9" s="39">
        <f>IF(ISBLANK(comm_deliv), frac_children_health_facility,1)</f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</row>
    <row r="10" spans="1:15" ht="15" customHeight="1" x14ac:dyDescent="0.25">
      <c r="B10" s="12" t="s">
        <v>28</v>
      </c>
      <c r="C10" s="39">
        <v>0</v>
      </c>
      <c r="D10" s="39">
        <v>0</v>
      </c>
      <c r="E10" s="39">
        <v>1</v>
      </c>
      <c r="F10" s="39">
        <v>1</v>
      </c>
      <c r="G10" s="39">
        <v>1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</row>
    <row r="11" spans="1:15" ht="15.75" customHeight="1" x14ac:dyDescent="0.25">
      <c r="B11" s="37" t="s">
        <v>85</v>
      </c>
      <c r="C11" s="39">
        <f>diarrhoea_1mo/26</f>
        <v>0</v>
      </c>
      <c r="D11" s="39">
        <f>diarrhoea_1_5mo/26</f>
        <v>0</v>
      </c>
      <c r="E11" s="39">
        <f>diarrhoea_6_11mo/26</f>
        <v>0</v>
      </c>
      <c r="F11" s="39">
        <f>diarrhoea_12_23mo/26</f>
        <v>0</v>
      </c>
      <c r="G11" s="39">
        <f>diarrhoea_24_59mo/26</f>
        <v>0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</row>
    <row r="12" spans="1:15" ht="15.75" customHeight="1" x14ac:dyDescent="0.25">
      <c r="B12" s="12" t="s">
        <v>60</v>
      </c>
      <c r="C12" s="39">
        <v>0</v>
      </c>
      <c r="D12" s="39">
        <v>0</v>
      </c>
      <c r="E12" s="39">
        <v>1</v>
      </c>
      <c r="F12" s="39">
        <v>1</v>
      </c>
      <c r="G12" s="39">
        <v>1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  <c r="N12" s="40">
        <v>0</v>
      </c>
      <c r="O12" s="40">
        <v>0</v>
      </c>
    </row>
    <row r="13" spans="1:15" ht="15.75" customHeight="1" x14ac:dyDescent="0.25">
      <c r="B13" s="37"/>
    </row>
    <row r="14" spans="1:15" ht="15.75" customHeight="1" x14ac:dyDescent="0.25">
      <c r="A14" s="4" t="s">
        <v>32</v>
      </c>
      <c r="B14" s="37" t="s">
        <v>29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39">
        <f>food_insecure</f>
        <v>0</v>
      </c>
      <c r="I14" s="39">
        <f>food_insecure</f>
        <v>0</v>
      </c>
      <c r="J14" s="39">
        <f>food_insecure</f>
        <v>0</v>
      </c>
      <c r="K14" s="39">
        <f>food_insecure</f>
        <v>0</v>
      </c>
      <c r="L14" s="40">
        <v>0</v>
      </c>
      <c r="M14" s="40">
        <v>0</v>
      </c>
      <c r="N14" s="40">
        <v>0</v>
      </c>
      <c r="O14" s="40">
        <v>0</v>
      </c>
    </row>
    <row r="15" spans="1:15" ht="15.75" customHeight="1" x14ac:dyDescent="0.25">
      <c r="A15" s="4"/>
      <c r="B15" s="12" t="s">
        <v>86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39">
        <v>1</v>
      </c>
      <c r="I15" s="39">
        <v>1</v>
      </c>
      <c r="J15" s="39">
        <v>1</v>
      </c>
      <c r="K15" s="39">
        <v>1</v>
      </c>
      <c r="L15" s="40">
        <v>0</v>
      </c>
      <c r="M15" s="40">
        <v>0</v>
      </c>
      <c r="N15" s="40">
        <v>0</v>
      </c>
      <c r="O15" s="40">
        <v>0</v>
      </c>
    </row>
    <row r="16" spans="1:15" ht="15.75" customHeight="1" x14ac:dyDescent="0.25">
      <c r="A16" s="4"/>
      <c r="B16" s="12" t="s">
        <v>189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39">
        <f xml:space="preserve"> 1</f>
        <v>1</v>
      </c>
      <c r="I16" s="39">
        <f xml:space="preserve"> 1</f>
        <v>1</v>
      </c>
      <c r="J16" s="39">
        <f xml:space="preserve"> 1</f>
        <v>1</v>
      </c>
      <c r="K16" s="39">
        <f xml:space="preserve"> 1</f>
        <v>1</v>
      </c>
      <c r="L16" s="40">
        <v>0</v>
      </c>
      <c r="M16" s="40">
        <v>0</v>
      </c>
      <c r="N16" s="40">
        <v>0</v>
      </c>
      <c r="O16" s="40">
        <v>0</v>
      </c>
    </row>
    <row r="17" spans="1:15" ht="15.75" customHeight="1" x14ac:dyDescent="0.25">
      <c r="A17" s="4"/>
      <c r="B17" s="12" t="s">
        <v>207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39">
        <f>frac_PW_health_facility</f>
        <v>0</v>
      </c>
      <c r="I17" s="39">
        <f>frac_PW_health_facility</f>
        <v>0</v>
      </c>
      <c r="J17" s="39">
        <f>frac_PW_health_facility</f>
        <v>0</v>
      </c>
      <c r="K17" s="39">
        <f>frac_PW_health_facility</f>
        <v>0</v>
      </c>
      <c r="L17" s="40">
        <v>0</v>
      </c>
      <c r="M17" s="40">
        <v>0</v>
      </c>
      <c r="N17" s="40">
        <v>0</v>
      </c>
      <c r="O17" s="40">
        <v>0</v>
      </c>
    </row>
    <row r="18" spans="1:15" ht="15" customHeight="1" x14ac:dyDescent="0.25">
      <c r="B18" s="37" t="s">
        <v>57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39">
        <f>frac_malaria_risk</f>
        <v>0</v>
      </c>
      <c r="I18" s="39">
        <f>frac_malaria_risk</f>
        <v>0</v>
      </c>
      <c r="J18" s="39">
        <f>frac_malaria_risk</f>
        <v>0</v>
      </c>
      <c r="K18" s="39">
        <f>frac_malaria_risk</f>
        <v>0</v>
      </c>
      <c r="L18" s="40">
        <v>0</v>
      </c>
      <c r="M18" s="40">
        <v>0</v>
      </c>
      <c r="N18" s="40">
        <v>0</v>
      </c>
      <c r="O18" s="40">
        <v>0</v>
      </c>
    </row>
    <row r="19" spans="1:15" ht="15.75" customHeight="1" x14ac:dyDescent="0.25">
      <c r="B19" s="12" t="s">
        <v>88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39">
        <v>1</v>
      </c>
      <c r="I19" s="39">
        <v>1</v>
      </c>
      <c r="J19" s="39">
        <v>1</v>
      </c>
      <c r="K19" s="39">
        <v>1</v>
      </c>
      <c r="L19" s="40">
        <v>0</v>
      </c>
      <c r="M19" s="40">
        <v>0</v>
      </c>
      <c r="N19" s="40">
        <v>0</v>
      </c>
      <c r="O19" s="40">
        <v>0</v>
      </c>
    </row>
    <row r="20" spans="1:15" ht="15.75" customHeight="1" x14ac:dyDescent="0.25">
      <c r="B20" s="12" t="s">
        <v>87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39">
        <v>1</v>
      </c>
      <c r="I20" s="39">
        <v>1</v>
      </c>
      <c r="J20" s="39">
        <v>1</v>
      </c>
      <c r="K20" s="39">
        <v>1</v>
      </c>
      <c r="L20" s="40">
        <v>0</v>
      </c>
      <c r="M20" s="40">
        <v>0</v>
      </c>
      <c r="N20" s="40">
        <v>0</v>
      </c>
      <c r="O20" s="40">
        <v>0</v>
      </c>
    </row>
    <row r="21" spans="1:15" ht="15.75" customHeight="1" x14ac:dyDescent="0.25">
      <c r="B21" s="37" t="s">
        <v>59</v>
      </c>
      <c r="C21" s="40">
        <v>0</v>
      </c>
      <c r="D21" s="40">
        <v>0</v>
      </c>
      <c r="E21" s="40">
        <v>0</v>
      </c>
      <c r="F21" s="40">
        <v>0</v>
      </c>
      <c r="G21" s="40">
        <v>0</v>
      </c>
      <c r="H21" s="39">
        <f>1</f>
        <v>1</v>
      </c>
      <c r="I21" s="39">
        <f>1</f>
        <v>1</v>
      </c>
      <c r="J21" s="39">
        <f>1</f>
        <v>1</v>
      </c>
      <c r="K21" s="39">
        <f>1</f>
        <v>1</v>
      </c>
      <c r="L21" s="40">
        <v>0</v>
      </c>
      <c r="M21" s="40">
        <v>0</v>
      </c>
      <c r="N21" s="40">
        <v>0</v>
      </c>
      <c r="O21" s="40">
        <v>0</v>
      </c>
    </row>
    <row r="22" spans="1:15" ht="15.75" customHeight="1" x14ac:dyDescent="0.25">
      <c r="B22" s="37"/>
    </row>
    <row r="23" spans="1:15" ht="15.75" customHeight="1" x14ac:dyDescent="0.25">
      <c r="A23" s="70" t="s">
        <v>37</v>
      </c>
      <c r="B23" s="71" t="s">
        <v>198</v>
      </c>
      <c r="C23" s="40">
        <v>0</v>
      </c>
      <c r="D23" s="40">
        <v>0</v>
      </c>
      <c r="E23" s="40">
        <v>0</v>
      </c>
      <c r="F23" s="40">
        <v>0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39">
        <f>famplan_unmet_need</f>
        <v>0</v>
      </c>
      <c r="M23" s="39">
        <f>famplan_unmet_need</f>
        <v>0</v>
      </c>
      <c r="N23" s="39">
        <f>famplan_unmet_need</f>
        <v>0</v>
      </c>
      <c r="O23" s="39">
        <f>famplan_unmet_need</f>
        <v>0</v>
      </c>
    </row>
    <row r="24" spans="1:15" ht="15.75" customHeight="1" x14ac:dyDescent="0.25">
      <c r="B24" s="71" t="s">
        <v>190</v>
      </c>
      <c r="C24" s="40">
        <v>0</v>
      </c>
      <c r="D24" s="40">
        <v>0</v>
      </c>
      <c r="E24" s="40">
        <v>0</v>
      </c>
      <c r="F24" s="40">
        <v>0</v>
      </c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39">
        <f>(1-food_insecure)*(0.49)*(1-school_attendance) + food_insecure*(0.7)*(1-school_attendance)</f>
        <v>0.49</v>
      </c>
      <c r="M24" s="39">
        <f>(1-food_insecure)*(0.49)+food_insecure*(0.7)</f>
        <v>0.49</v>
      </c>
      <c r="N24" s="39">
        <f>(1-food_insecure)*(0.49)+food_insecure*(0.7)</f>
        <v>0.49</v>
      </c>
      <c r="O24" s="39">
        <f>(1-food_insecure)*(0.49)+food_insecure*(0.7)</f>
        <v>0.49</v>
      </c>
    </row>
    <row r="25" spans="1:15" ht="15.75" customHeight="1" x14ac:dyDescent="0.25">
      <c r="B25" s="71" t="s">
        <v>208</v>
      </c>
      <c r="C25" s="40">
        <v>0</v>
      </c>
      <c r="D25" s="40">
        <v>0</v>
      </c>
      <c r="E25" s="40">
        <v>0</v>
      </c>
      <c r="F25" s="40">
        <v>0</v>
      </c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39">
        <f>(1-food_insecure)*(0.21)*(1-school_attendance) + food_insecure*(0.3)*(1-school_attendance)</f>
        <v>0.21</v>
      </c>
      <c r="M25" s="39">
        <f>(1-food_insecure)*(0.21)+food_insecure*(0.3)</f>
        <v>0.21</v>
      </c>
      <c r="N25" s="39">
        <f>(1-food_insecure)*(0.21)+food_insecure*(0.3)</f>
        <v>0.21</v>
      </c>
      <c r="O25" s="39">
        <f>(1-food_insecure)*(0.21)+food_insecure*(0.3)</f>
        <v>0.21</v>
      </c>
    </row>
    <row r="26" spans="1:15" ht="15.75" customHeight="1" x14ac:dyDescent="0.25">
      <c r="B26" s="71" t="s">
        <v>191</v>
      </c>
      <c r="C26" s="40">
        <v>0</v>
      </c>
      <c r="D26" s="40">
        <v>0</v>
      </c>
      <c r="E26" s="40">
        <v>0</v>
      </c>
      <c r="F26" s="40">
        <v>0</v>
      </c>
      <c r="G26" s="40">
        <v>0</v>
      </c>
      <c r="H26" s="40">
        <v>0</v>
      </c>
      <c r="I26" s="40">
        <v>0</v>
      </c>
      <c r="J26" s="40">
        <v>0</v>
      </c>
      <c r="K26" s="40">
        <v>0</v>
      </c>
      <c r="L26" s="39">
        <f>(1-food_insecure)*(0.3)*(1-school_attendance)</f>
        <v>0.3</v>
      </c>
      <c r="M26" s="39">
        <f>(1-food_insecure)*(0.3)</f>
        <v>0.3</v>
      </c>
      <c r="N26" s="39">
        <f>(1-food_insecure)*(0.3)</f>
        <v>0.3</v>
      </c>
      <c r="O26" s="39">
        <f>(1-food_insecure)*(0.3)</f>
        <v>0.3</v>
      </c>
    </row>
    <row r="27" spans="1:15" ht="15.75" customHeight="1" x14ac:dyDescent="0.25">
      <c r="B27" s="71" t="s">
        <v>192</v>
      </c>
      <c r="C27" s="40">
        <v>0</v>
      </c>
      <c r="D27" s="40">
        <v>0</v>
      </c>
      <c r="E27" s="40">
        <v>0</v>
      </c>
      <c r="F27" s="40">
        <v>0</v>
      </c>
      <c r="G27" s="40">
        <v>0</v>
      </c>
      <c r="H27" s="40">
        <v>0</v>
      </c>
      <c r="I27" s="40">
        <v>0</v>
      </c>
      <c r="J27" s="40">
        <v>0</v>
      </c>
      <c r="K27" s="40">
        <v>0</v>
      </c>
      <c r="L27" s="39">
        <f>(1-food_insecure)*1*school_attendance + food_insecure*1*school_attendance</f>
        <v>0</v>
      </c>
      <c r="M27" s="39">
        <v>0</v>
      </c>
      <c r="N27" s="39">
        <v>0</v>
      </c>
      <c r="O27" s="39">
        <v>0</v>
      </c>
    </row>
    <row r="28" spans="1:15" ht="15.75" customHeight="1" x14ac:dyDescent="0.25">
      <c r="B28" s="12"/>
      <c r="C28" s="2"/>
      <c r="D28" s="2"/>
      <c r="E28" s="11"/>
      <c r="F28" s="11"/>
      <c r="G28" s="11"/>
      <c r="H28" s="11"/>
      <c r="I28" s="11"/>
    </row>
    <row r="29" spans="1:15" ht="15.75" customHeight="1" x14ac:dyDescent="0.25">
      <c r="A29" s="4" t="s">
        <v>35</v>
      </c>
      <c r="B29" s="12" t="s">
        <v>63</v>
      </c>
      <c r="C29" s="39">
        <v>0</v>
      </c>
      <c r="D29" s="39">
        <v>0</v>
      </c>
      <c r="E29" s="39">
        <f t="shared" ref="E29:O29" si="0">frac_maize</f>
        <v>0</v>
      </c>
      <c r="F29" s="39">
        <f t="shared" si="0"/>
        <v>0</v>
      </c>
      <c r="G29" s="39">
        <f t="shared" si="0"/>
        <v>0</v>
      </c>
      <c r="H29" s="39">
        <f t="shared" si="0"/>
        <v>0</v>
      </c>
      <c r="I29" s="39">
        <f t="shared" si="0"/>
        <v>0</v>
      </c>
      <c r="J29" s="39">
        <f t="shared" si="0"/>
        <v>0</v>
      </c>
      <c r="K29" s="39">
        <f t="shared" si="0"/>
        <v>0</v>
      </c>
      <c r="L29" s="39">
        <f t="shared" si="0"/>
        <v>0</v>
      </c>
      <c r="M29" s="39">
        <f t="shared" si="0"/>
        <v>0</v>
      </c>
      <c r="N29" s="39">
        <f t="shared" si="0"/>
        <v>0</v>
      </c>
      <c r="O29" s="39">
        <f t="shared" si="0"/>
        <v>0</v>
      </c>
    </row>
    <row r="30" spans="1:15" ht="15.75" customHeight="1" x14ac:dyDescent="0.25">
      <c r="B30" s="12" t="s">
        <v>64</v>
      </c>
      <c r="C30" s="39">
        <v>0</v>
      </c>
      <c r="D30" s="39">
        <v>0</v>
      </c>
      <c r="E30" s="39">
        <f t="shared" ref="E30:O30" si="1">frac_rice</f>
        <v>0</v>
      </c>
      <c r="F30" s="39">
        <f t="shared" si="1"/>
        <v>0</v>
      </c>
      <c r="G30" s="39">
        <f t="shared" si="1"/>
        <v>0</v>
      </c>
      <c r="H30" s="39">
        <f t="shared" si="1"/>
        <v>0</v>
      </c>
      <c r="I30" s="39">
        <f t="shared" si="1"/>
        <v>0</v>
      </c>
      <c r="J30" s="39">
        <f t="shared" si="1"/>
        <v>0</v>
      </c>
      <c r="K30" s="39">
        <f t="shared" si="1"/>
        <v>0</v>
      </c>
      <c r="L30" s="39">
        <f t="shared" si="1"/>
        <v>0</v>
      </c>
      <c r="M30" s="39">
        <f t="shared" si="1"/>
        <v>0</v>
      </c>
      <c r="N30" s="39">
        <f t="shared" si="1"/>
        <v>0</v>
      </c>
      <c r="O30" s="39">
        <f t="shared" si="1"/>
        <v>0</v>
      </c>
    </row>
    <row r="31" spans="1:15" ht="15.75" customHeight="1" x14ac:dyDescent="0.25">
      <c r="B31" s="12" t="s">
        <v>62</v>
      </c>
      <c r="C31" s="39">
        <v>0</v>
      </c>
      <c r="D31" s="39">
        <v>0</v>
      </c>
      <c r="E31" s="39">
        <f t="shared" ref="E31:O31" si="2">frac_wheat</f>
        <v>0</v>
      </c>
      <c r="F31" s="39">
        <f t="shared" si="2"/>
        <v>0</v>
      </c>
      <c r="G31" s="39">
        <f t="shared" si="2"/>
        <v>0</v>
      </c>
      <c r="H31" s="39">
        <f t="shared" si="2"/>
        <v>0</v>
      </c>
      <c r="I31" s="39">
        <f t="shared" si="2"/>
        <v>0</v>
      </c>
      <c r="J31" s="39">
        <f t="shared" si="2"/>
        <v>0</v>
      </c>
      <c r="K31" s="39">
        <f t="shared" si="2"/>
        <v>0</v>
      </c>
      <c r="L31" s="39">
        <f t="shared" si="2"/>
        <v>0</v>
      </c>
      <c r="M31" s="39">
        <f t="shared" si="2"/>
        <v>0</v>
      </c>
      <c r="N31" s="39">
        <f t="shared" si="2"/>
        <v>0</v>
      </c>
      <c r="O31" s="39">
        <f t="shared" si="2"/>
        <v>0</v>
      </c>
    </row>
    <row r="32" spans="1:15" ht="15.75" customHeight="1" x14ac:dyDescent="0.25">
      <c r="B32" s="12" t="s">
        <v>47</v>
      </c>
      <c r="C32" s="39">
        <v>0</v>
      </c>
      <c r="D32" s="39">
        <v>0</v>
      </c>
      <c r="E32" s="39">
        <v>1</v>
      </c>
      <c r="F32" s="39">
        <v>1</v>
      </c>
      <c r="G32" s="39">
        <v>1</v>
      </c>
      <c r="H32" s="39">
        <v>1</v>
      </c>
      <c r="I32" s="39">
        <v>1</v>
      </c>
      <c r="J32" s="39">
        <v>1</v>
      </c>
      <c r="K32" s="39">
        <v>1</v>
      </c>
      <c r="L32" s="39">
        <v>1</v>
      </c>
      <c r="M32" s="39">
        <v>1</v>
      </c>
      <c r="N32" s="39">
        <v>1</v>
      </c>
      <c r="O32" s="39">
        <v>1</v>
      </c>
    </row>
    <row r="33" spans="1:15" ht="15.75" customHeight="1" x14ac:dyDescent="0.25">
      <c r="B33" s="12" t="s">
        <v>34</v>
      </c>
      <c r="C33" s="39">
        <f t="shared" ref="C33:O33" si="3">frac_malaria_risk</f>
        <v>0</v>
      </c>
      <c r="D33" s="39">
        <f t="shared" si="3"/>
        <v>0</v>
      </c>
      <c r="E33" s="39">
        <f t="shared" si="3"/>
        <v>0</v>
      </c>
      <c r="F33" s="39">
        <f t="shared" si="3"/>
        <v>0</v>
      </c>
      <c r="G33" s="39">
        <f t="shared" si="3"/>
        <v>0</v>
      </c>
      <c r="H33" s="39">
        <f t="shared" si="3"/>
        <v>0</v>
      </c>
      <c r="I33" s="39">
        <f t="shared" si="3"/>
        <v>0</v>
      </c>
      <c r="J33" s="39">
        <f t="shared" si="3"/>
        <v>0</v>
      </c>
      <c r="K33" s="39">
        <f t="shared" si="3"/>
        <v>0</v>
      </c>
      <c r="L33" s="39">
        <f t="shared" si="3"/>
        <v>0</v>
      </c>
      <c r="M33" s="39">
        <f t="shared" si="3"/>
        <v>0</v>
      </c>
      <c r="N33" s="39">
        <f t="shared" si="3"/>
        <v>0</v>
      </c>
      <c r="O33" s="39">
        <f t="shared" si="3"/>
        <v>0</v>
      </c>
    </row>
    <row r="34" spans="1:15" ht="15.75" customHeight="1" x14ac:dyDescent="0.25">
      <c r="B34" s="37" t="s">
        <v>83</v>
      </c>
      <c r="C34" s="39">
        <v>1</v>
      </c>
      <c r="D34" s="39">
        <v>1</v>
      </c>
      <c r="E34" s="39">
        <v>1</v>
      </c>
      <c r="F34" s="39">
        <v>1</v>
      </c>
      <c r="G34" s="39">
        <v>1</v>
      </c>
      <c r="H34" s="39">
        <v>1</v>
      </c>
      <c r="I34" s="39">
        <v>1</v>
      </c>
      <c r="J34" s="39">
        <v>1</v>
      </c>
      <c r="K34" s="39">
        <v>1</v>
      </c>
      <c r="L34" s="39">
        <v>1</v>
      </c>
      <c r="M34" s="39">
        <v>1</v>
      </c>
      <c r="N34" s="39">
        <v>1</v>
      </c>
      <c r="O34" s="39">
        <v>1</v>
      </c>
    </row>
    <row r="35" spans="1:15" ht="15.75" customHeight="1" x14ac:dyDescent="0.25">
      <c r="A35" s="5"/>
      <c r="B35" s="37" t="s">
        <v>82</v>
      </c>
      <c r="C35" s="39">
        <v>1</v>
      </c>
      <c r="D35" s="39">
        <v>1</v>
      </c>
      <c r="E35" s="39">
        <v>1</v>
      </c>
      <c r="F35" s="39">
        <v>1</v>
      </c>
      <c r="G35" s="39">
        <v>1</v>
      </c>
      <c r="H35" s="39">
        <v>1</v>
      </c>
      <c r="I35" s="39">
        <v>1</v>
      </c>
      <c r="J35" s="39">
        <v>1</v>
      </c>
      <c r="K35" s="39">
        <v>1</v>
      </c>
      <c r="L35" s="39">
        <v>1</v>
      </c>
      <c r="M35" s="39">
        <v>1</v>
      </c>
      <c r="N35" s="39">
        <v>1</v>
      </c>
      <c r="O35" s="39">
        <v>1</v>
      </c>
    </row>
    <row r="36" spans="1:15" s="5" customFormat="1" ht="15.75" customHeight="1" x14ac:dyDescent="0.25">
      <c r="B36" s="37" t="s">
        <v>81</v>
      </c>
      <c r="C36" s="39">
        <v>1</v>
      </c>
      <c r="D36" s="39">
        <v>1</v>
      </c>
      <c r="E36" s="39">
        <v>1</v>
      </c>
      <c r="F36" s="39">
        <v>1</v>
      </c>
      <c r="G36" s="39">
        <v>1</v>
      </c>
      <c r="H36" s="39">
        <v>1</v>
      </c>
      <c r="I36" s="39">
        <v>1</v>
      </c>
      <c r="J36" s="39">
        <v>1</v>
      </c>
      <c r="K36" s="39">
        <v>1</v>
      </c>
      <c r="L36" s="39">
        <v>1</v>
      </c>
      <c r="M36" s="39">
        <v>1</v>
      </c>
      <c r="N36" s="39">
        <v>1</v>
      </c>
      <c r="O36" s="39">
        <v>1</v>
      </c>
    </row>
    <row r="37" spans="1:15" s="5" customFormat="1" ht="15.75" customHeight="1" x14ac:dyDescent="0.25">
      <c r="B37" s="37" t="s">
        <v>79</v>
      </c>
      <c r="C37" s="39">
        <v>1</v>
      </c>
      <c r="D37" s="39">
        <v>1</v>
      </c>
      <c r="E37" s="39">
        <v>1</v>
      </c>
      <c r="F37" s="39">
        <v>1</v>
      </c>
      <c r="G37" s="39">
        <v>1</v>
      </c>
      <c r="H37" s="39">
        <v>1</v>
      </c>
      <c r="I37" s="39">
        <v>1</v>
      </c>
      <c r="J37" s="39">
        <v>1</v>
      </c>
      <c r="K37" s="39">
        <v>1</v>
      </c>
      <c r="L37" s="39">
        <v>1</v>
      </c>
      <c r="M37" s="39">
        <v>1</v>
      </c>
      <c r="N37" s="39">
        <v>1</v>
      </c>
      <c r="O37" s="39">
        <v>1</v>
      </c>
    </row>
    <row r="38" spans="1:15" s="5" customFormat="1" ht="15.75" customHeight="1" x14ac:dyDescent="0.25">
      <c r="B38" s="37" t="s">
        <v>80</v>
      </c>
      <c r="C38" s="39">
        <v>1</v>
      </c>
      <c r="D38" s="39">
        <v>1</v>
      </c>
      <c r="E38" s="39">
        <v>1</v>
      </c>
      <c r="F38" s="39">
        <v>1</v>
      </c>
      <c r="G38" s="39">
        <v>1</v>
      </c>
      <c r="H38" s="39">
        <v>1</v>
      </c>
      <c r="I38" s="39">
        <v>1</v>
      </c>
      <c r="J38" s="39">
        <v>1</v>
      </c>
      <c r="K38" s="39">
        <v>1</v>
      </c>
      <c r="L38" s="39">
        <v>1</v>
      </c>
      <c r="M38" s="39">
        <v>1</v>
      </c>
      <c r="N38" s="39">
        <v>1</v>
      </c>
      <c r="O38" s="39">
        <v>1</v>
      </c>
    </row>
    <row r="39" spans="1:15" ht="15.75" customHeight="1" x14ac:dyDescent="0.25">
      <c r="B39" s="37"/>
    </row>
  </sheetData>
  <sheetProtection algorithmName="SHA-512" hashValue="CV+gq96fPImduRLxDE8yTe099zISGI1MS3RmWnQscz940uiKim+GhcsxYXlLF6kSFuAsqdxkdu+7h4lWi9QriA==" saltValue="yEyehUxb7wFTmtbIOMikyg==" spinCount="100000" sheet="1" objects="1" scenarios="1" selectLockedCells="1"/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3" t="s">
        <v>202</v>
      </c>
    </row>
    <row r="2" spans="1:1" x14ac:dyDescent="0.25">
      <c r="A2" s="13" t="s">
        <v>203</v>
      </c>
    </row>
    <row r="3" spans="1:1" x14ac:dyDescent="0.25">
      <c r="A3" s="13" t="s">
        <v>204</v>
      </c>
    </row>
    <row r="4" spans="1:1" x14ac:dyDescent="0.25">
      <c r="A4" s="13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41" customWidth="1"/>
    <col min="2" max="2" width="12.44140625" style="41" customWidth="1"/>
    <col min="3" max="4" width="11.44140625" style="41"/>
    <col min="5" max="5" width="17.44140625" style="41" customWidth="1"/>
    <col min="6" max="16384" width="11.44140625" style="41"/>
  </cols>
  <sheetData>
    <row r="1" spans="1:5" x14ac:dyDescent="0.25">
      <c r="A1" s="46" t="s">
        <v>163</v>
      </c>
      <c r="B1" s="46" t="s">
        <v>162</v>
      </c>
      <c r="C1" s="46" t="s">
        <v>161</v>
      </c>
      <c r="D1" s="46" t="s">
        <v>160</v>
      </c>
      <c r="E1" s="46" t="s">
        <v>159</v>
      </c>
    </row>
    <row r="2" spans="1:5" ht="13.8" x14ac:dyDescent="0.25">
      <c r="A2" s="45" t="s">
        <v>158</v>
      </c>
      <c r="B2" s="44">
        <v>0.9</v>
      </c>
      <c r="C2" s="43">
        <v>0.09</v>
      </c>
      <c r="D2" s="41">
        <v>0.8</v>
      </c>
      <c r="E2" s="41">
        <f t="shared" ref="E2:E10" si="0">C2*D2</f>
        <v>7.1999999999999995E-2</v>
      </c>
    </row>
    <row r="3" spans="1:5" ht="13.8" x14ac:dyDescent="0.25">
      <c r="A3" s="45" t="s">
        <v>157</v>
      </c>
      <c r="B3" s="44">
        <v>1</v>
      </c>
      <c r="C3" s="43">
        <v>0.02</v>
      </c>
      <c r="D3" s="41">
        <v>1.9</v>
      </c>
      <c r="E3" s="41">
        <f t="shared" si="0"/>
        <v>3.7999999999999999E-2</v>
      </c>
    </row>
    <row r="4" spans="1:5" ht="13.8" x14ac:dyDescent="0.25">
      <c r="A4" s="45" t="s">
        <v>156</v>
      </c>
      <c r="B4" s="44">
        <v>1</v>
      </c>
      <c r="C4" s="43">
        <v>0.08</v>
      </c>
      <c r="D4" s="41">
        <v>2</v>
      </c>
      <c r="E4" s="41">
        <f t="shared" si="0"/>
        <v>0.16</v>
      </c>
    </row>
    <row r="5" spans="1:5" ht="13.8" x14ac:dyDescent="0.25">
      <c r="A5" s="45" t="s">
        <v>155</v>
      </c>
      <c r="B5" s="44">
        <v>1</v>
      </c>
      <c r="C5" s="43">
        <v>0.18</v>
      </c>
      <c r="D5" s="41">
        <v>0.7</v>
      </c>
      <c r="E5" s="41">
        <f t="shared" si="0"/>
        <v>0.126</v>
      </c>
    </row>
    <row r="6" spans="1:5" ht="13.8" x14ac:dyDescent="0.25">
      <c r="A6" s="45" t="s">
        <v>154</v>
      </c>
      <c r="B6" s="44">
        <v>1</v>
      </c>
      <c r="C6" s="43">
        <v>0.02</v>
      </c>
      <c r="D6" s="41">
        <v>0.7</v>
      </c>
      <c r="E6" s="41">
        <f t="shared" si="0"/>
        <v>1.3999999999999999E-2</v>
      </c>
    </row>
    <row r="7" spans="1:5" ht="13.8" x14ac:dyDescent="0.25">
      <c r="A7" s="45" t="s">
        <v>153</v>
      </c>
      <c r="B7" s="44">
        <v>0.93</v>
      </c>
      <c r="C7" s="43">
        <v>0.45</v>
      </c>
      <c r="D7" s="41">
        <v>0.9</v>
      </c>
      <c r="E7" s="41">
        <f t="shared" si="0"/>
        <v>0.40500000000000003</v>
      </c>
    </row>
    <row r="8" spans="1:5" ht="13.8" x14ac:dyDescent="0.25">
      <c r="A8" s="45" t="s">
        <v>152</v>
      </c>
      <c r="B8" s="44">
        <v>0.5</v>
      </c>
      <c r="C8" s="43">
        <v>0.03</v>
      </c>
      <c r="D8" s="41">
        <v>0</v>
      </c>
      <c r="E8" s="41">
        <f t="shared" si="0"/>
        <v>0</v>
      </c>
    </row>
    <row r="9" spans="1:5" ht="13.8" x14ac:dyDescent="0.25">
      <c r="A9" s="45" t="s">
        <v>151</v>
      </c>
      <c r="B9" s="44">
        <v>0.5</v>
      </c>
      <c r="C9" s="43">
        <v>0.11</v>
      </c>
      <c r="D9" s="41">
        <v>0</v>
      </c>
      <c r="E9" s="41">
        <f t="shared" si="0"/>
        <v>0</v>
      </c>
    </row>
    <row r="10" spans="1:5" ht="13.8" x14ac:dyDescent="0.25">
      <c r="A10" s="45" t="s">
        <v>150</v>
      </c>
      <c r="B10" s="44">
        <v>0.98</v>
      </c>
      <c r="C10" s="43">
        <v>0.01</v>
      </c>
      <c r="D10" s="41">
        <v>0.6</v>
      </c>
      <c r="E10" s="41">
        <f t="shared" si="0"/>
        <v>6.0000000000000001E-3</v>
      </c>
    </row>
    <row r="11" spans="1:5" x14ac:dyDescent="0.25">
      <c r="C11" s="4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I40"/>
  <sheetViews>
    <sheetView zoomScale="85" zoomScaleNormal="85" workbookViewId="0">
      <selection activeCell="F21" sqref="F21"/>
    </sheetView>
  </sheetViews>
  <sheetFormatPr defaultColWidth="14.44140625" defaultRowHeight="15.75" customHeight="1" x14ac:dyDescent="0.25"/>
  <cols>
    <col min="1" max="1" width="8.44140625" style="13" customWidth="1"/>
    <col min="2" max="9" width="16.77734375" style="13" customWidth="1"/>
    <col min="10" max="16384" width="14.44140625" style="13"/>
  </cols>
  <sheetData>
    <row r="1" spans="1:9" s="23" customFormat="1" ht="30" customHeight="1" x14ac:dyDescent="0.25">
      <c r="A1" s="34" t="s">
        <v>0</v>
      </c>
      <c r="B1" s="28" t="s">
        <v>112</v>
      </c>
      <c r="C1" s="25" t="s">
        <v>49</v>
      </c>
      <c r="D1" s="25" t="s">
        <v>50</v>
      </c>
      <c r="E1" s="25" t="s">
        <v>51</v>
      </c>
      <c r="F1" s="25" t="s">
        <v>52</v>
      </c>
      <c r="G1" s="25" t="s">
        <v>113</v>
      </c>
      <c r="H1" s="25" t="s">
        <v>130</v>
      </c>
      <c r="I1" s="25" t="s">
        <v>36</v>
      </c>
    </row>
    <row r="2" spans="1:9" ht="15.75" customHeight="1" x14ac:dyDescent="0.25">
      <c r="A2" s="7">
        <f>start_year</f>
        <v>2017</v>
      </c>
      <c r="B2" s="84"/>
      <c r="C2" s="85"/>
      <c r="D2" s="85"/>
      <c r="E2" s="85"/>
      <c r="F2" s="85"/>
      <c r="G2" s="24">
        <f t="shared" ref="G2:G40" si="0">C2+D2+E2+F2</f>
        <v>0</v>
      </c>
      <c r="H2" s="24">
        <f t="shared" ref="H2:H40" si="1">(B2 + stillbirth*B2/(1000-stillbirth))/(1-abortion)</f>
        <v>0</v>
      </c>
      <c r="I2" s="24">
        <f>G2-H2</f>
        <v>0</v>
      </c>
    </row>
    <row r="3" spans="1:9" ht="15.75" customHeight="1" x14ac:dyDescent="0.25">
      <c r="A3" s="7">
        <f t="shared" ref="A3:A40" si="2">IF($A$2+ROW(A3)-2&lt;=end_year,A2+1,"")</f>
        <v>2018</v>
      </c>
      <c r="B3" s="84"/>
      <c r="C3" s="85"/>
      <c r="D3" s="85"/>
      <c r="E3" s="85"/>
      <c r="F3" s="85"/>
      <c r="G3" s="24">
        <f t="shared" si="0"/>
        <v>0</v>
      </c>
      <c r="H3" s="24">
        <f t="shared" si="1"/>
        <v>0</v>
      </c>
      <c r="I3" s="24">
        <f t="shared" ref="I3:I15" si="3">G3-H3</f>
        <v>0</v>
      </c>
    </row>
    <row r="4" spans="1:9" ht="15.75" customHeight="1" x14ac:dyDescent="0.25">
      <c r="A4" s="7">
        <f t="shared" si="2"/>
        <v>2019</v>
      </c>
      <c r="B4" s="84"/>
      <c r="C4" s="85"/>
      <c r="D4" s="85"/>
      <c r="E4" s="85"/>
      <c r="F4" s="85"/>
      <c r="G4" s="24">
        <f t="shared" si="0"/>
        <v>0</v>
      </c>
      <c r="H4" s="24">
        <f t="shared" si="1"/>
        <v>0</v>
      </c>
      <c r="I4" s="24">
        <f t="shared" si="3"/>
        <v>0</v>
      </c>
    </row>
    <row r="5" spans="1:9" ht="15.75" customHeight="1" x14ac:dyDescent="0.25">
      <c r="A5" s="7">
        <f t="shared" si="2"/>
        <v>2020</v>
      </c>
      <c r="B5" s="84"/>
      <c r="C5" s="85"/>
      <c r="D5" s="85"/>
      <c r="E5" s="85"/>
      <c r="F5" s="85"/>
      <c r="G5" s="24">
        <f t="shared" si="0"/>
        <v>0</v>
      </c>
      <c r="H5" s="24">
        <f t="shared" si="1"/>
        <v>0</v>
      </c>
      <c r="I5" s="24">
        <f t="shared" si="3"/>
        <v>0</v>
      </c>
    </row>
    <row r="6" spans="1:9" ht="15.75" customHeight="1" x14ac:dyDescent="0.25">
      <c r="A6" s="7">
        <f t="shared" si="2"/>
        <v>2021</v>
      </c>
      <c r="B6" s="84"/>
      <c r="C6" s="85"/>
      <c r="D6" s="85"/>
      <c r="E6" s="85"/>
      <c r="F6" s="85"/>
      <c r="G6" s="24">
        <f t="shared" si="0"/>
        <v>0</v>
      </c>
      <c r="H6" s="24">
        <f t="shared" si="1"/>
        <v>0</v>
      </c>
      <c r="I6" s="24">
        <f t="shared" si="3"/>
        <v>0</v>
      </c>
    </row>
    <row r="7" spans="1:9" ht="15.75" customHeight="1" x14ac:dyDescent="0.25">
      <c r="A7" s="7">
        <f t="shared" si="2"/>
        <v>2022</v>
      </c>
      <c r="B7" s="84"/>
      <c r="C7" s="85"/>
      <c r="D7" s="85"/>
      <c r="E7" s="85"/>
      <c r="F7" s="85"/>
      <c r="G7" s="24">
        <f t="shared" si="0"/>
        <v>0</v>
      </c>
      <c r="H7" s="24">
        <f t="shared" si="1"/>
        <v>0</v>
      </c>
      <c r="I7" s="24">
        <f t="shared" si="3"/>
        <v>0</v>
      </c>
    </row>
    <row r="8" spans="1:9" ht="15.75" customHeight="1" x14ac:dyDescent="0.25">
      <c r="A8" s="7">
        <f t="shared" si="2"/>
        <v>2023</v>
      </c>
      <c r="B8" s="84"/>
      <c r="C8" s="85"/>
      <c r="D8" s="85"/>
      <c r="E8" s="85"/>
      <c r="F8" s="85"/>
      <c r="G8" s="24">
        <f t="shared" si="0"/>
        <v>0</v>
      </c>
      <c r="H8" s="24">
        <f t="shared" si="1"/>
        <v>0</v>
      </c>
      <c r="I8" s="24">
        <f t="shared" si="3"/>
        <v>0</v>
      </c>
    </row>
    <row r="9" spans="1:9" ht="15.75" customHeight="1" x14ac:dyDescent="0.25">
      <c r="A9" s="7">
        <f t="shared" si="2"/>
        <v>2024</v>
      </c>
      <c r="B9" s="84"/>
      <c r="C9" s="85"/>
      <c r="D9" s="85"/>
      <c r="E9" s="85"/>
      <c r="F9" s="85"/>
      <c r="G9" s="24">
        <f t="shared" si="0"/>
        <v>0</v>
      </c>
      <c r="H9" s="24">
        <f t="shared" si="1"/>
        <v>0</v>
      </c>
      <c r="I9" s="24">
        <f t="shared" si="3"/>
        <v>0</v>
      </c>
    </row>
    <row r="10" spans="1:9" ht="15.75" customHeight="1" x14ac:dyDescent="0.25">
      <c r="A10" s="7">
        <f t="shared" si="2"/>
        <v>2025</v>
      </c>
      <c r="B10" s="84"/>
      <c r="C10" s="85"/>
      <c r="D10" s="85"/>
      <c r="E10" s="85"/>
      <c r="F10" s="85"/>
      <c r="G10" s="24">
        <f t="shared" si="0"/>
        <v>0</v>
      </c>
      <c r="H10" s="24">
        <f t="shared" si="1"/>
        <v>0</v>
      </c>
      <c r="I10" s="24">
        <f t="shared" si="3"/>
        <v>0</v>
      </c>
    </row>
    <row r="11" spans="1:9" ht="15.75" customHeight="1" x14ac:dyDescent="0.25">
      <c r="A11" s="7">
        <f t="shared" si="2"/>
        <v>2026</v>
      </c>
      <c r="B11" s="84"/>
      <c r="C11" s="85"/>
      <c r="D11" s="85"/>
      <c r="E11" s="85"/>
      <c r="F11" s="85"/>
      <c r="G11" s="24">
        <f t="shared" si="0"/>
        <v>0</v>
      </c>
      <c r="H11" s="24">
        <f t="shared" si="1"/>
        <v>0</v>
      </c>
      <c r="I11" s="24">
        <f t="shared" si="3"/>
        <v>0</v>
      </c>
    </row>
    <row r="12" spans="1:9" ht="15.75" customHeight="1" x14ac:dyDescent="0.25">
      <c r="A12" s="7">
        <f t="shared" si="2"/>
        <v>2027</v>
      </c>
      <c r="B12" s="84"/>
      <c r="C12" s="85"/>
      <c r="D12" s="85"/>
      <c r="E12" s="85"/>
      <c r="F12" s="85"/>
      <c r="G12" s="24">
        <f t="shared" si="0"/>
        <v>0</v>
      </c>
      <c r="H12" s="24">
        <f t="shared" si="1"/>
        <v>0</v>
      </c>
      <c r="I12" s="24">
        <f t="shared" si="3"/>
        <v>0</v>
      </c>
    </row>
    <row r="13" spans="1:9" ht="15.75" customHeight="1" x14ac:dyDescent="0.25">
      <c r="A13" s="7">
        <f t="shared" si="2"/>
        <v>2028</v>
      </c>
      <c r="B13" s="84"/>
      <c r="C13" s="85"/>
      <c r="D13" s="85"/>
      <c r="E13" s="85"/>
      <c r="F13" s="85"/>
      <c r="G13" s="24">
        <f t="shared" si="0"/>
        <v>0</v>
      </c>
      <c r="H13" s="24">
        <f t="shared" si="1"/>
        <v>0</v>
      </c>
      <c r="I13" s="24">
        <f t="shared" si="3"/>
        <v>0</v>
      </c>
    </row>
    <row r="14" spans="1:9" ht="15.75" customHeight="1" x14ac:dyDescent="0.25">
      <c r="A14" s="7">
        <f t="shared" si="2"/>
        <v>2029</v>
      </c>
      <c r="B14" s="84"/>
      <c r="C14" s="85"/>
      <c r="D14" s="85"/>
      <c r="E14" s="85"/>
      <c r="F14" s="85"/>
      <c r="G14" s="24">
        <f t="shared" si="0"/>
        <v>0</v>
      </c>
      <c r="H14" s="24">
        <f t="shared" si="1"/>
        <v>0</v>
      </c>
      <c r="I14" s="24">
        <f t="shared" si="3"/>
        <v>0</v>
      </c>
    </row>
    <row r="15" spans="1:9" ht="15.75" customHeight="1" x14ac:dyDescent="0.25">
      <c r="A15" s="7">
        <f t="shared" si="2"/>
        <v>2030</v>
      </c>
      <c r="B15" s="84"/>
      <c r="C15" s="85"/>
      <c r="D15" s="85"/>
      <c r="E15" s="85"/>
      <c r="F15" s="85"/>
      <c r="G15" s="24">
        <f t="shared" si="0"/>
        <v>0</v>
      </c>
      <c r="H15" s="24">
        <f t="shared" si="1"/>
        <v>0</v>
      </c>
      <c r="I15" s="24">
        <f t="shared" si="3"/>
        <v>0</v>
      </c>
    </row>
    <row r="16" spans="1:9" ht="15.75" customHeight="1" x14ac:dyDescent="0.25">
      <c r="A16" s="7" t="str">
        <f t="shared" si="2"/>
        <v/>
      </c>
      <c r="B16" s="84"/>
      <c r="C16" s="85"/>
      <c r="D16" s="85"/>
      <c r="E16" s="85"/>
      <c r="F16" s="85"/>
      <c r="G16" s="24">
        <f t="shared" si="0"/>
        <v>0</v>
      </c>
      <c r="H16" s="24">
        <f t="shared" si="1"/>
        <v>0</v>
      </c>
      <c r="I16" s="24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84"/>
      <c r="C17" s="85"/>
      <c r="D17" s="85"/>
      <c r="E17" s="85"/>
      <c r="F17" s="85"/>
      <c r="G17" s="24">
        <f t="shared" si="0"/>
        <v>0</v>
      </c>
      <c r="H17" s="24">
        <f t="shared" si="1"/>
        <v>0</v>
      </c>
      <c r="I17" s="24">
        <f t="shared" si="4"/>
        <v>0</v>
      </c>
    </row>
    <row r="18" spans="1:9" ht="15.75" customHeight="1" x14ac:dyDescent="0.25">
      <c r="A18" s="7" t="str">
        <f t="shared" si="2"/>
        <v/>
      </c>
      <c r="B18" s="84"/>
      <c r="C18" s="85"/>
      <c r="D18" s="85"/>
      <c r="E18" s="85"/>
      <c r="F18" s="85"/>
      <c r="G18" s="24">
        <f t="shared" si="0"/>
        <v>0</v>
      </c>
      <c r="H18" s="24">
        <f t="shared" si="1"/>
        <v>0</v>
      </c>
      <c r="I18" s="24">
        <f t="shared" si="4"/>
        <v>0</v>
      </c>
    </row>
    <row r="19" spans="1:9" ht="15.75" customHeight="1" x14ac:dyDescent="0.25">
      <c r="A19" s="7" t="str">
        <f t="shared" si="2"/>
        <v/>
      </c>
      <c r="B19" s="84"/>
      <c r="C19" s="85"/>
      <c r="D19" s="85"/>
      <c r="E19" s="85"/>
      <c r="F19" s="85"/>
      <c r="G19" s="24">
        <f t="shared" si="0"/>
        <v>0</v>
      </c>
      <c r="H19" s="24">
        <f t="shared" si="1"/>
        <v>0</v>
      </c>
      <c r="I19" s="24">
        <f t="shared" si="4"/>
        <v>0</v>
      </c>
    </row>
    <row r="20" spans="1:9" ht="15.75" customHeight="1" x14ac:dyDescent="0.25">
      <c r="A20" s="7" t="str">
        <f t="shared" si="2"/>
        <v/>
      </c>
      <c r="B20" s="84"/>
      <c r="C20" s="85"/>
      <c r="D20" s="85"/>
      <c r="E20" s="85"/>
      <c r="F20" s="85"/>
      <c r="G20" s="24">
        <f t="shared" si="0"/>
        <v>0</v>
      </c>
      <c r="H20" s="24">
        <f t="shared" si="1"/>
        <v>0</v>
      </c>
      <c r="I20" s="24">
        <f t="shared" si="4"/>
        <v>0</v>
      </c>
    </row>
    <row r="21" spans="1:9" ht="15.75" customHeight="1" x14ac:dyDescent="0.25">
      <c r="A21" s="7" t="str">
        <f t="shared" si="2"/>
        <v/>
      </c>
      <c r="B21" s="84"/>
      <c r="C21" s="85"/>
      <c r="D21" s="85"/>
      <c r="E21" s="85"/>
      <c r="F21" s="85"/>
      <c r="G21" s="24">
        <f t="shared" si="0"/>
        <v>0</v>
      </c>
      <c r="H21" s="24">
        <f t="shared" si="1"/>
        <v>0</v>
      </c>
      <c r="I21" s="24">
        <f t="shared" si="4"/>
        <v>0</v>
      </c>
    </row>
    <row r="22" spans="1:9" ht="15.75" customHeight="1" x14ac:dyDescent="0.25">
      <c r="A22" s="7" t="str">
        <f t="shared" si="2"/>
        <v/>
      </c>
      <c r="B22" s="84"/>
      <c r="C22" s="85"/>
      <c r="D22" s="85"/>
      <c r="E22" s="85"/>
      <c r="F22" s="85"/>
      <c r="G22" s="24">
        <f t="shared" si="0"/>
        <v>0</v>
      </c>
      <c r="H22" s="24">
        <f t="shared" si="1"/>
        <v>0</v>
      </c>
      <c r="I22" s="24">
        <f t="shared" si="4"/>
        <v>0</v>
      </c>
    </row>
    <row r="23" spans="1:9" ht="15.75" customHeight="1" x14ac:dyDescent="0.25">
      <c r="A23" s="7" t="str">
        <f t="shared" si="2"/>
        <v/>
      </c>
      <c r="B23" s="84"/>
      <c r="C23" s="85"/>
      <c r="D23" s="85"/>
      <c r="E23" s="85"/>
      <c r="F23" s="85"/>
      <c r="G23" s="24">
        <f t="shared" si="0"/>
        <v>0</v>
      </c>
      <c r="H23" s="24">
        <f t="shared" si="1"/>
        <v>0</v>
      </c>
      <c r="I23" s="24">
        <f t="shared" si="4"/>
        <v>0</v>
      </c>
    </row>
    <row r="24" spans="1:9" ht="15.75" customHeight="1" x14ac:dyDescent="0.25">
      <c r="A24" s="7" t="str">
        <f t="shared" si="2"/>
        <v/>
      </c>
      <c r="B24" s="84"/>
      <c r="C24" s="85"/>
      <c r="D24" s="85"/>
      <c r="E24" s="85"/>
      <c r="F24" s="85"/>
      <c r="G24" s="24">
        <f t="shared" si="0"/>
        <v>0</v>
      </c>
      <c r="H24" s="24">
        <f t="shared" si="1"/>
        <v>0</v>
      </c>
      <c r="I24" s="24">
        <f t="shared" si="4"/>
        <v>0</v>
      </c>
    </row>
    <row r="25" spans="1:9" ht="15.75" customHeight="1" x14ac:dyDescent="0.25">
      <c r="A25" s="7" t="str">
        <f t="shared" si="2"/>
        <v/>
      </c>
      <c r="B25" s="84"/>
      <c r="C25" s="85"/>
      <c r="D25" s="85"/>
      <c r="E25" s="85"/>
      <c r="F25" s="85"/>
      <c r="G25" s="24">
        <f t="shared" si="0"/>
        <v>0</v>
      </c>
      <c r="H25" s="24">
        <f t="shared" si="1"/>
        <v>0</v>
      </c>
      <c r="I25" s="24">
        <f t="shared" si="4"/>
        <v>0</v>
      </c>
    </row>
    <row r="26" spans="1:9" ht="15.75" customHeight="1" x14ac:dyDescent="0.25">
      <c r="A26" s="7" t="str">
        <f t="shared" si="2"/>
        <v/>
      </c>
      <c r="B26" s="84"/>
      <c r="C26" s="85"/>
      <c r="D26" s="85"/>
      <c r="E26" s="85"/>
      <c r="F26" s="85"/>
      <c r="G26" s="24">
        <f t="shared" si="0"/>
        <v>0</v>
      </c>
      <c r="H26" s="24">
        <f t="shared" si="1"/>
        <v>0</v>
      </c>
      <c r="I26" s="24">
        <f t="shared" si="4"/>
        <v>0</v>
      </c>
    </row>
    <row r="27" spans="1:9" ht="15.75" customHeight="1" x14ac:dyDescent="0.25">
      <c r="A27" s="7" t="str">
        <f t="shared" si="2"/>
        <v/>
      </c>
      <c r="B27" s="84"/>
      <c r="C27" s="85"/>
      <c r="D27" s="85"/>
      <c r="E27" s="85"/>
      <c r="F27" s="85"/>
      <c r="G27" s="24">
        <f t="shared" si="0"/>
        <v>0</v>
      </c>
      <c r="H27" s="24">
        <f t="shared" si="1"/>
        <v>0</v>
      </c>
      <c r="I27" s="24">
        <f t="shared" si="4"/>
        <v>0</v>
      </c>
    </row>
    <row r="28" spans="1:9" ht="15.75" customHeight="1" x14ac:dyDescent="0.25">
      <c r="A28" s="7" t="str">
        <f t="shared" si="2"/>
        <v/>
      </c>
      <c r="B28" s="84"/>
      <c r="C28" s="85"/>
      <c r="D28" s="85"/>
      <c r="E28" s="85"/>
      <c r="F28" s="85"/>
      <c r="G28" s="24">
        <f t="shared" si="0"/>
        <v>0</v>
      </c>
      <c r="H28" s="24">
        <f t="shared" si="1"/>
        <v>0</v>
      </c>
      <c r="I28" s="24">
        <f t="shared" si="4"/>
        <v>0</v>
      </c>
    </row>
    <row r="29" spans="1:9" ht="15.75" customHeight="1" x14ac:dyDescent="0.25">
      <c r="A29" s="7" t="str">
        <f t="shared" si="2"/>
        <v/>
      </c>
      <c r="B29" s="84"/>
      <c r="C29" s="85"/>
      <c r="D29" s="85"/>
      <c r="E29" s="85"/>
      <c r="F29" s="85"/>
      <c r="G29" s="24">
        <f t="shared" si="0"/>
        <v>0</v>
      </c>
      <c r="H29" s="24">
        <f t="shared" si="1"/>
        <v>0</v>
      </c>
      <c r="I29" s="24">
        <f t="shared" si="4"/>
        <v>0</v>
      </c>
    </row>
    <row r="30" spans="1:9" ht="15.75" customHeight="1" x14ac:dyDescent="0.25">
      <c r="A30" s="7" t="str">
        <f t="shared" si="2"/>
        <v/>
      </c>
      <c r="B30" s="84"/>
      <c r="C30" s="85"/>
      <c r="D30" s="85"/>
      <c r="E30" s="85"/>
      <c r="F30" s="85"/>
      <c r="G30" s="24">
        <f t="shared" si="0"/>
        <v>0</v>
      </c>
      <c r="H30" s="24">
        <f t="shared" si="1"/>
        <v>0</v>
      </c>
      <c r="I30" s="24">
        <f t="shared" si="4"/>
        <v>0</v>
      </c>
    </row>
    <row r="31" spans="1:9" ht="15.75" customHeight="1" x14ac:dyDescent="0.25">
      <c r="A31" s="7" t="str">
        <f t="shared" si="2"/>
        <v/>
      </c>
      <c r="B31" s="84"/>
      <c r="C31" s="85"/>
      <c r="D31" s="85"/>
      <c r="E31" s="85"/>
      <c r="F31" s="85"/>
      <c r="G31" s="24">
        <f t="shared" si="0"/>
        <v>0</v>
      </c>
      <c r="H31" s="24">
        <f t="shared" si="1"/>
        <v>0</v>
      </c>
      <c r="I31" s="24">
        <f t="shared" si="4"/>
        <v>0</v>
      </c>
    </row>
    <row r="32" spans="1:9" ht="15.75" customHeight="1" x14ac:dyDescent="0.25">
      <c r="A32" s="7" t="str">
        <f t="shared" si="2"/>
        <v/>
      </c>
      <c r="B32" s="84"/>
      <c r="C32" s="85"/>
      <c r="D32" s="85"/>
      <c r="E32" s="85"/>
      <c r="F32" s="85"/>
      <c r="G32" s="24">
        <f t="shared" si="0"/>
        <v>0</v>
      </c>
      <c r="H32" s="24">
        <f t="shared" si="1"/>
        <v>0</v>
      </c>
      <c r="I32" s="24">
        <f t="shared" si="4"/>
        <v>0</v>
      </c>
    </row>
    <row r="33" spans="1:9" ht="15.75" customHeight="1" x14ac:dyDescent="0.25">
      <c r="A33" s="7" t="str">
        <f t="shared" si="2"/>
        <v/>
      </c>
      <c r="B33" s="84"/>
      <c r="C33" s="85"/>
      <c r="D33" s="85"/>
      <c r="E33" s="85"/>
      <c r="F33" s="85"/>
      <c r="G33" s="24">
        <f t="shared" si="0"/>
        <v>0</v>
      </c>
      <c r="H33" s="24">
        <f t="shared" si="1"/>
        <v>0</v>
      </c>
      <c r="I33" s="24">
        <f t="shared" si="4"/>
        <v>0</v>
      </c>
    </row>
    <row r="34" spans="1:9" ht="15.75" customHeight="1" x14ac:dyDescent="0.25">
      <c r="A34" s="7" t="str">
        <f t="shared" si="2"/>
        <v/>
      </c>
      <c r="B34" s="84"/>
      <c r="C34" s="85"/>
      <c r="D34" s="85"/>
      <c r="E34" s="85"/>
      <c r="F34" s="85"/>
      <c r="G34" s="24">
        <f t="shared" si="0"/>
        <v>0</v>
      </c>
      <c r="H34" s="24">
        <f t="shared" si="1"/>
        <v>0</v>
      </c>
      <c r="I34" s="24">
        <f t="shared" si="4"/>
        <v>0</v>
      </c>
    </row>
    <row r="35" spans="1:9" ht="15.75" customHeight="1" x14ac:dyDescent="0.25">
      <c r="A35" s="7" t="str">
        <f t="shared" si="2"/>
        <v/>
      </c>
      <c r="B35" s="84"/>
      <c r="C35" s="85"/>
      <c r="D35" s="85"/>
      <c r="E35" s="85"/>
      <c r="F35" s="85"/>
      <c r="G35" s="24">
        <f t="shared" si="0"/>
        <v>0</v>
      </c>
      <c r="H35" s="24">
        <f t="shared" si="1"/>
        <v>0</v>
      </c>
      <c r="I35" s="24">
        <f t="shared" si="4"/>
        <v>0</v>
      </c>
    </row>
    <row r="36" spans="1:9" ht="15.75" customHeight="1" x14ac:dyDescent="0.25">
      <c r="A36" s="7" t="str">
        <f t="shared" si="2"/>
        <v/>
      </c>
      <c r="B36" s="84"/>
      <c r="C36" s="85"/>
      <c r="D36" s="85"/>
      <c r="E36" s="85"/>
      <c r="F36" s="85"/>
      <c r="G36" s="24">
        <f t="shared" si="0"/>
        <v>0</v>
      </c>
      <c r="H36" s="24">
        <f t="shared" si="1"/>
        <v>0</v>
      </c>
      <c r="I36" s="24">
        <f t="shared" si="4"/>
        <v>0</v>
      </c>
    </row>
    <row r="37" spans="1:9" ht="15.75" customHeight="1" x14ac:dyDescent="0.25">
      <c r="A37" s="7" t="str">
        <f t="shared" si="2"/>
        <v/>
      </c>
      <c r="B37" s="84"/>
      <c r="C37" s="85"/>
      <c r="D37" s="85"/>
      <c r="E37" s="85"/>
      <c r="F37" s="85"/>
      <c r="G37" s="24">
        <f t="shared" si="0"/>
        <v>0</v>
      </c>
      <c r="H37" s="24">
        <f t="shared" si="1"/>
        <v>0</v>
      </c>
      <c r="I37" s="24">
        <f t="shared" si="4"/>
        <v>0</v>
      </c>
    </row>
    <row r="38" spans="1:9" ht="15.75" customHeight="1" x14ac:dyDescent="0.25">
      <c r="A38" s="7" t="str">
        <f t="shared" si="2"/>
        <v/>
      </c>
      <c r="B38" s="84"/>
      <c r="C38" s="85"/>
      <c r="D38" s="85"/>
      <c r="E38" s="85"/>
      <c r="F38" s="85"/>
      <c r="G38" s="24">
        <f t="shared" si="0"/>
        <v>0</v>
      </c>
      <c r="H38" s="24">
        <f t="shared" si="1"/>
        <v>0</v>
      </c>
      <c r="I38" s="24">
        <f t="shared" si="4"/>
        <v>0</v>
      </c>
    </row>
    <row r="39" spans="1:9" ht="15.75" customHeight="1" x14ac:dyDescent="0.25">
      <c r="A39" s="7" t="str">
        <f t="shared" si="2"/>
        <v/>
      </c>
      <c r="B39" s="84"/>
      <c r="C39" s="85"/>
      <c r="D39" s="85"/>
      <c r="E39" s="85"/>
      <c r="F39" s="85"/>
      <c r="G39" s="24">
        <f t="shared" si="0"/>
        <v>0</v>
      </c>
      <c r="H39" s="24">
        <f t="shared" si="1"/>
        <v>0</v>
      </c>
      <c r="I39" s="24">
        <f t="shared" si="4"/>
        <v>0</v>
      </c>
    </row>
    <row r="40" spans="1:9" ht="15.75" customHeight="1" x14ac:dyDescent="0.25">
      <c r="A40" s="7" t="str">
        <f t="shared" si="2"/>
        <v/>
      </c>
      <c r="B40" s="84"/>
      <c r="C40" s="85"/>
      <c r="D40" s="85"/>
      <c r="E40" s="85"/>
      <c r="F40" s="85"/>
      <c r="G40" s="24">
        <f t="shared" si="0"/>
        <v>0</v>
      </c>
      <c r="H40" s="24">
        <f t="shared" si="1"/>
        <v>0</v>
      </c>
      <c r="I40" s="24">
        <f t="shared" si="4"/>
        <v>0</v>
      </c>
    </row>
  </sheetData>
  <sheetProtection algorithmName="SHA-512" hashValue="aPxuUIW9PgOTKXV23Qx8XN7jW3EcdA3iKMlRNmgfcHa93LJ2PNIiwqfUJ82/ahAi+kE/jTdXR5/WhSwuiFPuZg==" saltValue="FTWsGAonyCWOHyvsJ/RXaQ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27"/>
  <sheetViews>
    <sheetView topLeftCell="A10" zoomScale="115" zoomScaleNormal="115" workbookViewId="0">
      <selection activeCell="D17" sqref="D17"/>
    </sheetView>
  </sheetViews>
  <sheetFormatPr defaultColWidth="14.44140625" defaultRowHeight="15.75" customHeight="1" x14ac:dyDescent="0.25"/>
  <cols>
    <col min="1" max="1" width="31.33203125" customWidth="1"/>
    <col min="2" max="7" width="13" customWidth="1"/>
  </cols>
  <sheetData>
    <row r="1" spans="1:7" ht="27.75" customHeight="1" x14ac:dyDescent="0.25">
      <c r="A1" s="9" t="str">
        <f>"Percentage of deaths in baseline year ("&amp;start_year&amp;") attributable to cause"</f>
        <v>Percentage of deaths in baseline year (2017) attributable to cause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32</v>
      </c>
    </row>
    <row r="2" spans="1:7" ht="15.75" customHeight="1" x14ac:dyDescent="0.25">
      <c r="A2" s="26" t="s">
        <v>73</v>
      </c>
      <c r="B2" s="86"/>
      <c r="C2" s="27">
        <v>0</v>
      </c>
      <c r="D2" s="27">
        <v>0</v>
      </c>
      <c r="E2" s="27">
        <v>0</v>
      </c>
      <c r="F2" s="27">
        <v>0</v>
      </c>
      <c r="G2" s="27">
        <v>0</v>
      </c>
    </row>
    <row r="3" spans="1:7" ht="15.75" customHeight="1" x14ac:dyDescent="0.25">
      <c r="A3" s="26" t="s">
        <v>7</v>
      </c>
      <c r="B3" s="86"/>
      <c r="C3" s="27">
        <v>0</v>
      </c>
      <c r="D3" s="27">
        <v>0</v>
      </c>
      <c r="E3" s="27">
        <v>0</v>
      </c>
      <c r="F3" s="27">
        <v>0</v>
      </c>
      <c r="G3" s="27">
        <v>0</v>
      </c>
    </row>
    <row r="4" spans="1:7" ht="15.75" customHeight="1" x14ac:dyDescent="0.25">
      <c r="A4" s="26" t="s">
        <v>8</v>
      </c>
      <c r="B4" s="86"/>
      <c r="C4" s="27">
        <v>0</v>
      </c>
      <c r="D4" s="27">
        <v>0</v>
      </c>
      <c r="E4" s="27">
        <v>0</v>
      </c>
      <c r="F4" s="27">
        <v>0</v>
      </c>
      <c r="G4" s="27">
        <v>0</v>
      </c>
    </row>
    <row r="5" spans="1:7" ht="15.75" customHeight="1" x14ac:dyDescent="0.25">
      <c r="A5" s="26" t="s">
        <v>10</v>
      </c>
      <c r="B5" s="86"/>
      <c r="C5" s="27">
        <v>0</v>
      </c>
      <c r="D5" s="27">
        <v>0</v>
      </c>
      <c r="E5" s="27">
        <v>0</v>
      </c>
      <c r="F5" s="27">
        <v>0</v>
      </c>
      <c r="G5" s="27">
        <v>0</v>
      </c>
    </row>
    <row r="6" spans="1:7" ht="15.75" customHeight="1" x14ac:dyDescent="0.25">
      <c r="A6" s="26" t="s">
        <v>13</v>
      </c>
      <c r="B6" s="86"/>
      <c r="C6" s="27">
        <v>0</v>
      </c>
      <c r="D6" s="27">
        <v>0</v>
      </c>
      <c r="E6" s="27">
        <v>0</v>
      </c>
      <c r="F6" s="27">
        <v>0</v>
      </c>
      <c r="G6" s="27">
        <v>0</v>
      </c>
    </row>
    <row r="7" spans="1:7" ht="15.75" customHeight="1" x14ac:dyDescent="0.25">
      <c r="A7" s="26" t="s">
        <v>14</v>
      </c>
      <c r="B7" s="86"/>
      <c r="C7" s="27">
        <v>0</v>
      </c>
      <c r="D7" s="27">
        <v>0</v>
      </c>
      <c r="E7" s="27">
        <v>0</v>
      </c>
      <c r="F7" s="27">
        <v>0</v>
      </c>
      <c r="G7" s="27">
        <v>0</v>
      </c>
    </row>
    <row r="8" spans="1:7" ht="15.75" customHeight="1" x14ac:dyDescent="0.25">
      <c r="A8" s="26" t="s">
        <v>27</v>
      </c>
      <c r="B8" s="86"/>
      <c r="C8" s="27">
        <v>0</v>
      </c>
      <c r="D8" s="27">
        <v>0</v>
      </c>
      <c r="E8" s="27">
        <v>0</v>
      </c>
      <c r="F8" s="27">
        <v>0</v>
      </c>
      <c r="G8" s="27">
        <v>0</v>
      </c>
    </row>
    <row r="9" spans="1:7" ht="15.75" customHeight="1" x14ac:dyDescent="0.25">
      <c r="A9" s="26" t="s">
        <v>15</v>
      </c>
      <c r="B9" s="86"/>
      <c r="C9" s="27">
        <v>0</v>
      </c>
      <c r="D9" s="27">
        <v>0</v>
      </c>
      <c r="E9" s="27">
        <v>0</v>
      </c>
      <c r="F9" s="27">
        <v>0</v>
      </c>
      <c r="G9" s="27">
        <v>0</v>
      </c>
    </row>
    <row r="10" spans="1:7" ht="15.75" customHeight="1" x14ac:dyDescent="0.25">
      <c r="A10" s="26" t="s">
        <v>71</v>
      </c>
      <c r="B10" s="27">
        <v>0</v>
      </c>
      <c r="C10" s="86"/>
      <c r="D10" s="86"/>
      <c r="E10" s="86"/>
      <c r="F10" s="86"/>
      <c r="G10" s="27">
        <v>0</v>
      </c>
    </row>
    <row r="11" spans="1:7" ht="15.75" customHeight="1" x14ac:dyDescent="0.25">
      <c r="A11" s="26" t="s">
        <v>16</v>
      </c>
      <c r="B11" s="27">
        <v>0</v>
      </c>
      <c r="C11" s="86"/>
      <c r="D11" s="86"/>
      <c r="E11" s="86"/>
      <c r="F11" s="86"/>
      <c r="G11" s="27">
        <v>0</v>
      </c>
    </row>
    <row r="12" spans="1:7" ht="15.75" customHeight="1" x14ac:dyDescent="0.25">
      <c r="A12" s="26" t="s">
        <v>17</v>
      </c>
      <c r="B12" s="27">
        <v>0</v>
      </c>
      <c r="C12" s="86"/>
      <c r="D12" s="86"/>
      <c r="E12" s="86"/>
      <c r="F12" s="86"/>
      <c r="G12" s="27">
        <v>0</v>
      </c>
    </row>
    <row r="13" spans="1:7" ht="15.75" customHeight="1" x14ac:dyDescent="0.25">
      <c r="A13" s="26" t="s">
        <v>18</v>
      </c>
      <c r="B13" s="27">
        <v>0</v>
      </c>
      <c r="C13" s="86"/>
      <c r="D13" s="86"/>
      <c r="E13" s="86"/>
      <c r="F13" s="86"/>
      <c r="G13" s="27">
        <v>0</v>
      </c>
    </row>
    <row r="14" spans="1:7" ht="15.75" customHeight="1" x14ac:dyDescent="0.25">
      <c r="A14" s="26" t="s">
        <v>19</v>
      </c>
      <c r="B14" s="27">
        <v>0</v>
      </c>
      <c r="C14" s="86"/>
      <c r="D14" s="86"/>
      <c r="E14" s="86"/>
      <c r="F14" s="86"/>
      <c r="G14" s="27">
        <v>0</v>
      </c>
    </row>
    <row r="15" spans="1:7" ht="15.75" customHeight="1" x14ac:dyDescent="0.25">
      <c r="A15" s="26" t="s">
        <v>20</v>
      </c>
      <c r="B15" s="27">
        <v>0</v>
      </c>
      <c r="C15" s="86"/>
      <c r="D15" s="86"/>
      <c r="E15" s="86"/>
      <c r="F15" s="86"/>
      <c r="G15" s="27">
        <v>0</v>
      </c>
    </row>
    <row r="16" spans="1:7" ht="15.75" customHeight="1" x14ac:dyDescent="0.25">
      <c r="A16" s="26" t="s">
        <v>21</v>
      </c>
      <c r="B16" s="27">
        <v>0</v>
      </c>
      <c r="C16" s="86"/>
      <c r="D16" s="86"/>
      <c r="E16" s="86"/>
      <c r="F16" s="86"/>
      <c r="G16" s="27">
        <v>0</v>
      </c>
    </row>
    <row r="17" spans="1:7" ht="15.75" customHeight="1" x14ac:dyDescent="0.25">
      <c r="A17" s="26" t="s">
        <v>22</v>
      </c>
      <c r="B17" s="27">
        <v>0</v>
      </c>
      <c r="C17" s="86"/>
      <c r="D17" s="86"/>
      <c r="E17" s="86"/>
      <c r="F17" s="86"/>
      <c r="G17" s="27">
        <v>0</v>
      </c>
    </row>
    <row r="18" spans="1:7" ht="15.75" customHeight="1" x14ac:dyDescent="0.25">
      <c r="A18" s="26" t="s">
        <v>23</v>
      </c>
      <c r="B18" s="27">
        <v>0</v>
      </c>
      <c r="C18" s="86"/>
      <c r="D18" s="86"/>
      <c r="E18" s="86"/>
      <c r="F18" s="86"/>
      <c r="G18" s="27">
        <v>0</v>
      </c>
    </row>
    <row r="19" spans="1:7" ht="15.75" customHeight="1" x14ac:dyDescent="0.25">
      <c r="A19" s="26" t="s">
        <v>38</v>
      </c>
      <c r="B19" s="27">
        <v>0</v>
      </c>
      <c r="C19" s="27">
        <v>0</v>
      </c>
      <c r="D19" s="27">
        <v>0</v>
      </c>
      <c r="E19" s="27">
        <v>0</v>
      </c>
      <c r="F19" s="27">
        <v>0</v>
      </c>
      <c r="G19" s="87"/>
    </row>
    <row r="20" spans="1:7" ht="15.75" customHeight="1" x14ac:dyDescent="0.25">
      <c r="A20" s="26" t="s">
        <v>39</v>
      </c>
      <c r="B20" s="27">
        <v>0</v>
      </c>
      <c r="C20" s="27">
        <v>0</v>
      </c>
      <c r="D20" s="27">
        <v>0</v>
      </c>
      <c r="E20" s="27">
        <v>0</v>
      </c>
      <c r="F20" s="27">
        <v>0</v>
      </c>
      <c r="G20" s="87"/>
    </row>
    <row r="21" spans="1:7" ht="15.75" customHeight="1" x14ac:dyDescent="0.25">
      <c r="A21" s="26" t="s">
        <v>40</v>
      </c>
      <c r="B21" s="27">
        <v>0</v>
      </c>
      <c r="C21" s="27">
        <v>0</v>
      </c>
      <c r="D21" s="27">
        <v>0</v>
      </c>
      <c r="E21" s="27">
        <v>0</v>
      </c>
      <c r="F21" s="27">
        <v>0</v>
      </c>
      <c r="G21" s="87"/>
    </row>
    <row r="22" spans="1:7" ht="15.75" customHeight="1" x14ac:dyDescent="0.25">
      <c r="A22" s="26" t="s">
        <v>41</v>
      </c>
      <c r="B22" s="27">
        <v>0</v>
      </c>
      <c r="C22" s="27">
        <v>0</v>
      </c>
      <c r="D22" s="27">
        <v>0</v>
      </c>
      <c r="E22" s="27">
        <v>0</v>
      </c>
      <c r="F22" s="27">
        <v>0</v>
      </c>
      <c r="G22" s="87"/>
    </row>
    <row r="23" spans="1:7" ht="15.75" customHeight="1" x14ac:dyDescent="0.25">
      <c r="A23" s="26" t="s">
        <v>42</v>
      </c>
      <c r="B23" s="27">
        <v>0</v>
      </c>
      <c r="C23" s="27">
        <v>0</v>
      </c>
      <c r="D23" s="27">
        <v>0</v>
      </c>
      <c r="E23" s="27">
        <v>0</v>
      </c>
      <c r="F23" s="27">
        <v>0</v>
      </c>
      <c r="G23" s="87"/>
    </row>
    <row r="24" spans="1:7" ht="15.75" customHeight="1" x14ac:dyDescent="0.25">
      <c r="A24" s="26" t="s">
        <v>43</v>
      </c>
      <c r="B24" s="27">
        <v>0</v>
      </c>
      <c r="C24" s="27">
        <v>0</v>
      </c>
      <c r="D24" s="27">
        <v>0</v>
      </c>
      <c r="E24" s="27">
        <v>0</v>
      </c>
      <c r="F24" s="27">
        <v>0</v>
      </c>
      <c r="G24" s="87"/>
    </row>
    <row r="25" spans="1:7" ht="15.75" customHeight="1" x14ac:dyDescent="0.25">
      <c r="A25" s="26" t="s">
        <v>44</v>
      </c>
      <c r="B25" s="27">
        <v>0</v>
      </c>
      <c r="C25" s="27">
        <v>0</v>
      </c>
      <c r="D25" s="27">
        <v>0</v>
      </c>
      <c r="E25" s="27">
        <v>0</v>
      </c>
      <c r="F25" s="27">
        <v>0</v>
      </c>
      <c r="G25" s="87"/>
    </row>
    <row r="26" spans="1:7" ht="15.75" customHeight="1" x14ac:dyDescent="0.25">
      <c r="A26" s="26" t="s">
        <v>45</v>
      </c>
      <c r="B26" s="27">
        <v>0</v>
      </c>
      <c r="C26" s="27">
        <v>0</v>
      </c>
      <c r="D26" s="27">
        <v>0</v>
      </c>
      <c r="E26" s="27">
        <v>0</v>
      </c>
      <c r="F26" s="27">
        <v>0</v>
      </c>
      <c r="G26" s="87"/>
    </row>
    <row r="27" spans="1:7" ht="15.75" customHeight="1" x14ac:dyDescent="0.25">
      <c r="A27" s="26" t="s">
        <v>46</v>
      </c>
      <c r="B27" s="27">
        <v>0</v>
      </c>
      <c r="C27" s="27">
        <v>0</v>
      </c>
      <c r="D27" s="27">
        <v>0</v>
      </c>
      <c r="E27" s="27">
        <v>0</v>
      </c>
      <c r="F27" s="27">
        <v>0</v>
      </c>
      <c r="G27" s="87"/>
    </row>
  </sheetData>
  <sheetProtection algorithmName="SHA-512" hashValue="yYK3o5/gM3c+4uxOfdZgtFE/y75Vs6BQKEreRaHrmAii1SL2pPcwDEc7H5Stk1UhtzE1QXEQ24RNdoyA2f5R+g==" saltValue="FDA18ox14ZlgB92WP32D8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topLeftCell="C1" zoomScaleNormal="100" workbookViewId="0">
      <selection activeCell="C14" sqref="C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30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</row>
    <row r="2" spans="1:15" ht="15.75" customHeight="1" x14ac:dyDescent="0.25">
      <c r="A2" s="6" t="s">
        <v>115</v>
      </c>
      <c r="B2" s="12" t="s">
        <v>117</v>
      </c>
      <c r="C2" s="88" t="str">
        <f>IFERROR(1-_xlfn.NORM.DIST(_xlfn.NORM.INV(SUM(C4:C5), 0, 1) + 1, 0, 1, TRUE), "")</f>
        <v/>
      </c>
      <c r="D2" s="88" t="str">
        <f>IFERROR(1-_xlfn.NORM.DIST(_xlfn.NORM.INV(SUM(D4:D5), 0, 1) + 1, 0, 1, TRUE), "")</f>
        <v/>
      </c>
      <c r="E2" s="88" t="str">
        <f>IFERROR(1-_xlfn.NORM.DIST(_xlfn.NORM.INV(SUM(E4:E5), 0, 1) + 1, 0, 1, TRUE), "")</f>
        <v/>
      </c>
      <c r="F2" s="88" t="str">
        <f>IFERROR(1-_xlfn.NORM.DIST(_xlfn.NORM.INV(SUM(F4:F5), 0, 1) + 1, 0, 1, TRUE), "")</f>
        <v/>
      </c>
      <c r="G2" s="88" t="str">
        <f>IFERROR(1-_xlfn.NORM.DIST(_xlfn.NORM.INV(SUM(G4:G5), 0, 1) + 1, 0, 1, TRUE), "")</f>
        <v/>
      </c>
    </row>
    <row r="3" spans="1:15" ht="15.75" customHeight="1" x14ac:dyDescent="0.25">
      <c r="A3" s="5"/>
      <c r="B3" s="12" t="s">
        <v>118</v>
      </c>
      <c r="C3" s="88" t="str">
        <f>IFERROR(_xlfn.NORM.DIST(_xlfn.NORM.INV(SUM(C4:C5), 0, 1) + 1, 0, 1, TRUE) - SUM(C4:C5), "")</f>
        <v/>
      </c>
      <c r="D3" s="88" t="str">
        <f>IFERROR(_xlfn.NORM.DIST(_xlfn.NORM.INV(SUM(D4:D5), 0, 1) + 1, 0, 1, TRUE) - SUM(D4:D5), "")</f>
        <v/>
      </c>
      <c r="E3" s="88" t="str">
        <f>IFERROR(_xlfn.NORM.DIST(_xlfn.NORM.INV(SUM(E4:E5), 0, 1) + 1, 0, 1, TRUE) - SUM(E4:E5), "")</f>
        <v/>
      </c>
      <c r="F3" s="88" t="str">
        <f>IFERROR(_xlfn.NORM.DIST(_xlfn.NORM.INV(SUM(F4:F5), 0, 1) + 1, 0, 1, TRUE) - SUM(F4:F5), "")</f>
        <v/>
      </c>
      <c r="G3" s="88" t="str">
        <f>IFERROR(_xlfn.NORM.DIST(_xlfn.NORM.INV(SUM(G4:G5), 0, 1) + 1, 0, 1, TRUE) - SUM(G4:G5), "")</f>
        <v/>
      </c>
    </row>
    <row r="4" spans="1:15" ht="15.75" customHeight="1" x14ac:dyDescent="0.25">
      <c r="A4" s="5"/>
      <c r="B4" s="12" t="s">
        <v>116</v>
      </c>
      <c r="C4" s="89"/>
      <c r="D4" s="89"/>
      <c r="E4" s="89"/>
      <c r="F4" s="89"/>
      <c r="G4" s="89"/>
    </row>
    <row r="5" spans="1:15" ht="15.75" customHeight="1" x14ac:dyDescent="0.25">
      <c r="A5" s="5"/>
      <c r="B5" s="12" t="s">
        <v>119</v>
      </c>
      <c r="C5" s="89"/>
      <c r="D5" s="89"/>
      <c r="E5" s="89"/>
      <c r="F5" s="89"/>
      <c r="G5" s="89"/>
    </row>
    <row r="6" spans="1:15" ht="15.75" customHeight="1" x14ac:dyDescent="0.25">
      <c r="B6" s="15"/>
      <c r="C6" s="32"/>
      <c r="D6" s="32"/>
      <c r="E6" s="32"/>
      <c r="F6" s="32"/>
      <c r="G6" s="32"/>
    </row>
    <row r="7" spans="1:15" ht="15.75" customHeight="1" x14ac:dyDescent="0.25">
      <c r="B7" s="15"/>
      <c r="C7" s="32"/>
      <c r="D7" s="32"/>
      <c r="E7" s="32"/>
      <c r="F7" s="32"/>
      <c r="G7" s="32"/>
    </row>
    <row r="8" spans="1:15" ht="15.75" customHeight="1" x14ac:dyDescent="0.25">
      <c r="A8" s="3" t="s">
        <v>114</v>
      </c>
      <c r="B8" s="7" t="s">
        <v>120</v>
      </c>
      <c r="C8" s="88" t="str">
        <f>IFERROR(1-_xlfn.NORM.DIST(_xlfn.NORM.INV(SUM(C10:C11), 0, 1) + 1, 0, 1, TRUE), "")</f>
        <v/>
      </c>
      <c r="D8" s="88" t="str">
        <f>IFERROR(1-_xlfn.NORM.DIST(_xlfn.NORM.INV(SUM(D10:D11), 0, 1) + 1, 0, 1, TRUE), "")</f>
        <v/>
      </c>
      <c r="E8" s="88" t="str">
        <f>IFERROR(1-_xlfn.NORM.DIST(_xlfn.NORM.INV(SUM(E10:E11), 0, 1) + 1, 0, 1, TRUE), "")</f>
        <v/>
      </c>
      <c r="F8" s="88" t="str">
        <f>IFERROR(1-_xlfn.NORM.DIST(_xlfn.NORM.INV(SUM(F10:F11), 0, 1) + 1, 0, 1, TRUE), "")</f>
        <v/>
      </c>
      <c r="G8" s="88" t="str">
        <f>IFERROR(1-_xlfn.NORM.DIST(_xlfn.NORM.INV(SUM(G10:G11), 0, 1) + 1, 0, 1, TRUE), "")</f>
        <v/>
      </c>
    </row>
    <row r="9" spans="1:15" ht="15.75" customHeight="1" x14ac:dyDescent="0.25">
      <c r="B9" s="7" t="s">
        <v>121</v>
      </c>
      <c r="C9" s="88" t="str">
        <f>IFERROR(_xlfn.NORM.DIST(_xlfn.NORM.INV(SUM(C10:C11), 0, 1) + 1, 0, 1, TRUE) - SUM(C10:C11), "")</f>
        <v/>
      </c>
      <c r="D9" s="88" t="str">
        <f>IFERROR(_xlfn.NORM.DIST(_xlfn.NORM.INV(SUM(D10:D11), 0, 1) + 1, 0, 1, TRUE) - SUM(D10:D11), "")</f>
        <v/>
      </c>
      <c r="E9" s="88" t="str">
        <f>IFERROR(_xlfn.NORM.DIST(_xlfn.NORM.INV(SUM(E10:E11), 0, 1) + 1, 0, 1, TRUE) - SUM(E10:E11), "")</f>
        <v/>
      </c>
      <c r="F9" s="88" t="str">
        <f>IFERROR(_xlfn.NORM.DIST(_xlfn.NORM.INV(SUM(F10:F11), 0, 1) + 1, 0, 1, TRUE) - SUM(F10:F11), "")</f>
        <v/>
      </c>
      <c r="G9" s="88" t="str">
        <f>IFERROR(_xlfn.NORM.DIST(_xlfn.NORM.INV(SUM(G10:G11), 0, 1) + 1, 0, 1, TRUE) - SUM(G10:G11), "")</f>
        <v/>
      </c>
    </row>
    <row r="10" spans="1:15" ht="15.75" customHeight="1" x14ac:dyDescent="0.25">
      <c r="B10" s="7" t="s">
        <v>122</v>
      </c>
      <c r="C10" s="89"/>
      <c r="D10" s="89"/>
      <c r="E10" s="89"/>
      <c r="F10" s="89"/>
      <c r="G10" s="89"/>
    </row>
    <row r="11" spans="1:15" ht="15.75" customHeight="1" x14ac:dyDescent="0.25">
      <c r="B11" s="7" t="s">
        <v>123</v>
      </c>
      <c r="C11" s="89"/>
      <c r="D11" s="89"/>
      <c r="E11" s="89"/>
      <c r="F11" s="89"/>
      <c r="G11" s="89"/>
    </row>
    <row r="12" spans="1:15" ht="15.75" customHeight="1" x14ac:dyDescent="0.25">
      <c r="C12" s="8"/>
      <c r="D12" s="8"/>
      <c r="E12" s="8"/>
      <c r="F12" s="8"/>
      <c r="G12" s="8"/>
      <c r="I12" s="16"/>
      <c r="J12" s="16"/>
      <c r="K12" s="16"/>
      <c r="L12" s="16"/>
      <c r="M12" s="16"/>
      <c r="N12" s="16"/>
      <c r="O12" s="16"/>
    </row>
    <row r="13" spans="1:15" ht="27" customHeight="1" x14ac:dyDescent="0.25">
      <c r="A13" s="13" t="s">
        <v>70</v>
      </c>
      <c r="C13" s="17" t="s">
        <v>1</v>
      </c>
      <c r="D13" s="17" t="s">
        <v>2</v>
      </c>
      <c r="E13" s="17" t="s">
        <v>3</v>
      </c>
      <c r="F13" s="17" t="s">
        <v>4</v>
      </c>
      <c r="G13" s="17" t="s">
        <v>5</v>
      </c>
      <c r="H13" s="25" t="s">
        <v>53</v>
      </c>
      <c r="I13" s="25" t="s">
        <v>54</v>
      </c>
      <c r="J13" s="25" t="s">
        <v>55</v>
      </c>
      <c r="K13" s="25" t="s">
        <v>56</v>
      </c>
      <c r="L13" s="25" t="s">
        <v>49</v>
      </c>
      <c r="M13" s="25" t="s">
        <v>50</v>
      </c>
      <c r="N13" s="25" t="s">
        <v>51</v>
      </c>
      <c r="O13" s="25" t="s">
        <v>52</v>
      </c>
    </row>
    <row r="14" spans="1:15" ht="15.75" customHeight="1" x14ac:dyDescent="0.25">
      <c r="B14" s="17" t="s">
        <v>131</v>
      </c>
      <c r="C14" s="90"/>
      <c r="D14" s="90"/>
      <c r="E14" s="90"/>
      <c r="F14" s="90"/>
      <c r="G14" s="90"/>
      <c r="H14" s="91"/>
      <c r="I14" s="91"/>
      <c r="J14" s="91"/>
      <c r="K14" s="91"/>
      <c r="L14" s="91"/>
      <c r="M14" s="91"/>
      <c r="N14" s="91"/>
      <c r="O14" s="91"/>
    </row>
    <row r="15" spans="1:15" ht="15.75" customHeight="1" x14ac:dyDescent="0.25">
      <c r="B15" s="17" t="s">
        <v>68</v>
      </c>
      <c r="C15" s="88">
        <f t="shared" ref="C15:O15" si="0">iron_deficiency_anaemia*C14</f>
        <v>0</v>
      </c>
      <c r="D15" s="88">
        <f t="shared" si="0"/>
        <v>0</v>
      </c>
      <c r="E15" s="88">
        <f t="shared" si="0"/>
        <v>0</v>
      </c>
      <c r="F15" s="88">
        <f t="shared" si="0"/>
        <v>0</v>
      </c>
      <c r="G15" s="88">
        <f t="shared" si="0"/>
        <v>0</v>
      </c>
      <c r="H15" s="88">
        <f t="shared" si="0"/>
        <v>0</v>
      </c>
      <c r="I15" s="88">
        <f t="shared" si="0"/>
        <v>0</v>
      </c>
      <c r="J15" s="88">
        <f t="shared" si="0"/>
        <v>0</v>
      </c>
      <c r="K15" s="88">
        <f t="shared" si="0"/>
        <v>0</v>
      </c>
      <c r="L15" s="88">
        <f t="shared" si="0"/>
        <v>0</v>
      </c>
      <c r="M15" s="88">
        <f t="shared" si="0"/>
        <v>0</v>
      </c>
      <c r="N15" s="88">
        <f t="shared" si="0"/>
        <v>0</v>
      </c>
      <c r="O15" s="88">
        <f t="shared" si="0"/>
        <v>0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7fkrSauOdeWmfeb7ZREt29bE+c6KVKmuuXCtaOEon7EkZp6uPnjFbEnNnVZf51xvYJZk9gK4PWT/zTdIYYO3HQ==" saltValue="ZSRIkhLCmmKDRLiinbARW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30" t="str">
        <f>"Percentage of children in each category in baseline year ("&amp;start_year&amp;")"</f>
        <v>Percentage of children in each category in baseline year (2017)</v>
      </c>
      <c r="B1" s="1" t="s">
        <v>6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</row>
    <row r="2" spans="1:7" x14ac:dyDescent="0.25">
      <c r="A2" s="3" t="s">
        <v>24</v>
      </c>
      <c r="B2" s="49" t="s">
        <v>166</v>
      </c>
      <c r="C2" s="89"/>
      <c r="D2" s="89"/>
      <c r="E2" s="89"/>
      <c r="F2" s="89"/>
      <c r="G2" s="89"/>
    </row>
    <row r="3" spans="1:7" x14ac:dyDescent="0.25">
      <c r="B3" s="49" t="s">
        <v>167</v>
      </c>
      <c r="C3" s="89"/>
      <c r="D3" s="89"/>
      <c r="E3" s="89"/>
      <c r="F3" s="89"/>
      <c r="G3" s="89"/>
    </row>
    <row r="4" spans="1:7" x14ac:dyDescent="0.25">
      <c r="B4" s="49" t="s">
        <v>168</v>
      </c>
      <c r="C4" s="89"/>
      <c r="D4" s="89"/>
      <c r="E4" s="89"/>
      <c r="F4" s="89"/>
      <c r="G4" s="89"/>
    </row>
    <row r="5" spans="1:7" x14ac:dyDescent="0.25">
      <c r="B5" s="49" t="s">
        <v>169</v>
      </c>
      <c r="C5" s="88">
        <f>1-SUM(C2:C4)</f>
        <v>1</v>
      </c>
      <c r="D5" s="88">
        <f t="shared" ref="D5:G5" si="0">1-SUM(D2:D4)</f>
        <v>1</v>
      </c>
      <c r="E5" s="88">
        <f t="shared" si="0"/>
        <v>1</v>
      </c>
      <c r="F5" s="88">
        <f t="shared" si="0"/>
        <v>1</v>
      </c>
      <c r="G5" s="88">
        <f t="shared" si="0"/>
        <v>1</v>
      </c>
    </row>
  </sheetData>
  <sheetProtection algorithmName="SHA-512" hashValue="mUD7/PZ3eKNEYWVY+NTz7aCuZxBv3U8Rw/ep17qEWaVQ8VWIpf9n4wZxP91OzHSC8GW/e2KjjTg7l/F+oK+kHg==" saltValue="gnVW2djXX7qjtZuCEg/R3Q==" spinCount="100000" sheet="1" objects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K14"/>
  <sheetViews>
    <sheetView zoomScale="115" zoomScaleNormal="115" workbookViewId="0"/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5" t="s">
        <v>143</v>
      </c>
      <c r="C2" s="31"/>
      <c r="D2" s="31"/>
      <c r="E2" s="31"/>
      <c r="F2" s="31"/>
      <c r="G2" s="31"/>
      <c r="H2" s="31"/>
      <c r="I2" s="31"/>
      <c r="J2" s="31"/>
      <c r="K2" s="31"/>
    </row>
    <row r="3" spans="1:11" x14ac:dyDescent="0.25">
      <c r="B3" s="15"/>
    </row>
    <row r="4" spans="1:11" x14ac:dyDescent="0.25">
      <c r="A4" t="s">
        <v>140</v>
      </c>
      <c r="B4" s="15" t="s">
        <v>143</v>
      </c>
      <c r="C4" s="31"/>
      <c r="D4" s="31"/>
      <c r="E4" s="31"/>
      <c r="F4" s="31"/>
      <c r="G4" s="31"/>
      <c r="H4" s="31"/>
      <c r="I4" s="31"/>
      <c r="J4" s="31"/>
      <c r="K4" s="31"/>
    </row>
    <row r="5" spans="1:11" x14ac:dyDescent="0.25">
      <c r="B5" s="15"/>
    </row>
    <row r="6" spans="1:11" x14ac:dyDescent="0.25">
      <c r="A6" t="s">
        <v>141</v>
      </c>
      <c r="B6" s="15" t="s">
        <v>143</v>
      </c>
      <c r="C6" s="31"/>
      <c r="D6" s="31"/>
      <c r="E6" s="31"/>
      <c r="F6" s="31"/>
      <c r="G6" s="31"/>
      <c r="H6" s="31"/>
      <c r="I6" s="31"/>
      <c r="J6" s="31"/>
      <c r="K6" s="31"/>
    </row>
    <row r="7" spans="1:11" x14ac:dyDescent="0.25">
      <c r="B7" s="15" t="s">
        <v>32</v>
      </c>
      <c r="C7" s="31"/>
      <c r="D7" s="31"/>
      <c r="E7" s="31"/>
      <c r="F7" s="31"/>
      <c r="G7" s="31"/>
      <c r="H7" s="31"/>
      <c r="I7" s="31"/>
      <c r="J7" s="31"/>
      <c r="K7" s="31"/>
    </row>
    <row r="8" spans="1:11" x14ac:dyDescent="0.25">
      <c r="B8" s="15" t="s">
        <v>144</v>
      </c>
      <c r="C8" s="31"/>
      <c r="D8" s="31"/>
      <c r="E8" s="31"/>
      <c r="F8" s="31"/>
      <c r="G8" s="31"/>
      <c r="H8" s="31"/>
      <c r="I8" s="31"/>
      <c r="J8" s="31"/>
      <c r="K8" s="31"/>
    </row>
    <row r="10" spans="1:11" x14ac:dyDescent="0.25">
      <c r="A10" t="s">
        <v>142</v>
      </c>
      <c r="B10" s="17" t="s">
        <v>147</v>
      </c>
      <c r="C10" s="31"/>
      <c r="D10" s="31"/>
      <c r="E10" s="31"/>
      <c r="F10" s="31"/>
      <c r="G10" s="31"/>
      <c r="H10" s="31"/>
      <c r="I10" s="31"/>
      <c r="J10" s="31"/>
      <c r="K10" s="31"/>
    </row>
    <row r="11" spans="1:11" x14ac:dyDescent="0.25">
      <c r="B11" s="38" t="s">
        <v>146</v>
      </c>
      <c r="C11" s="31"/>
      <c r="D11" s="31"/>
      <c r="E11" s="31"/>
      <c r="F11" s="31"/>
      <c r="G11" s="31"/>
      <c r="H11" s="31"/>
      <c r="I11" s="31"/>
      <c r="J11" s="31"/>
      <c r="K11" s="31"/>
    </row>
    <row r="13" spans="1:11" x14ac:dyDescent="0.25">
      <c r="A13" s="13" t="s">
        <v>74</v>
      </c>
      <c r="B13" s="38" t="s">
        <v>148</v>
      </c>
      <c r="C13" s="31"/>
      <c r="D13" s="31"/>
      <c r="E13" s="31"/>
      <c r="F13" s="31"/>
      <c r="G13" s="31"/>
      <c r="H13" s="31"/>
      <c r="I13" s="31"/>
      <c r="J13" s="31"/>
      <c r="K13" s="31"/>
    </row>
    <row r="14" spans="1:11" x14ac:dyDescent="0.25">
      <c r="B14" s="17" t="s">
        <v>170</v>
      </c>
      <c r="C14" s="31"/>
      <c r="D14" s="31"/>
      <c r="E14" s="31"/>
      <c r="F14" s="31"/>
      <c r="G14" s="31"/>
      <c r="H14" s="31"/>
      <c r="I14" s="31"/>
      <c r="J14" s="31"/>
      <c r="K14" s="31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zoomScale="115" zoomScaleNormal="115" workbookViewId="0">
      <selection activeCell="E21" activeCellId="5" sqref="C2:D6 E7 C9:D13 E14 C16:D20 E21"/>
    </sheetView>
  </sheetViews>
  <sheetFormatPr defaultColWidth="11.44140625" defaultRowHeight="13.2" x14ac:dyDescent="0.25"/>
  <cols>
    <col min="1" max="1" width="17" style="41" customWidth="1"/>
    <col min="2" max="2" width="19.109375" style="41" customWidth="1"/>
    <col min="3" max="3" width="13.44140625" style="41" customWidth="1"/>
    <col min="4" max="16384" width="11.44140625" style="41"/>
  </cols>
  <sheetData>
    <row r="1" spans="1:5" x14ac:dyDescent="0.25">
      <c r="A1" s="57" t="s">
        <v>180</v>
      </c>
      <c r="B1" s="58" t="s">
        <v>179</v>
      </c>
      <c r="C1" s="58" t="s">
        <v>178</v>
      </c>
      <c r="D1" s="58" t="s">
        <v>177</v>
      </c>
      <c r="E1" s="58" t="s">
        <v>176</v>
      </c>
    </row>
    <row r="2" spans="1:5" x14ac:dyDescent="0.25">
      <c r="A2" s="55" t="s">
        <v>175</v>
      </c>
      <c r="B2" s="52" t="s">
        <v>32</v>
      </c>
      <c r="C2" s="92"/>
      <c r="D2" s="92"/>
      <c r="E2" s="68" t="str">
        <f>IF(E$7="","",E$7)</f>
        <v/>
      </c>
    </row>
    <row r="3" spans="1:5" x14ac:dyDescent="0.25">
      <c r="A3" s="53"/>
      <c r="B3" s="52" t="s">
        <v>1</v>
      </c>
      <c r="C3" s="92"/>
      <c r="D3" s="92"/>
      <c r="E3" s="68" t="str">
        <f>IF(E$7="","",E$7)</f>
        <v/>
      </c>
    </row>
    <row r="4" spans="1:5" x14ac:dyDescent="0.25">
      <c r="A4" s="53"/>
      <c r="B4" s="52" t="s">
        <v>2</v>
      </c>
      <c r="C4" s="92"/>
      <c r="D4" s="92"/>
      <c r="E4" s="68" t="str">
        <f>IF(E$7="","",E$7)</f>
        <v/>
      </c>
    </row>
    <row r="5" spans="1:5" x14ac:dyDescent="0.25">
      <c r="A5" s="53"/>
      <c r="B5" s="52" t="s">
        <v>3</v>
      </c>
      <c r="C5" s="92"/>
      <c r="D5" s="92"/>
      <c r="E5" s="68" t="str">
        <f>IF(E$7="","",E$7)</f>
        <v/>
      </c>
    </row>
    <row r="6" spans="1:5" x14ac:dyDescent="0.25">
      <c r="A6" s="53"/>
      <c r="B6" s="52" t="s">
        <v>4</v>
      </c>
      <c r="C6" s="92"/>
      <c r="D6" s="92"/>
      <c r="E6" s="68" t="str">
        <f>IF(E$7="","",E$7)</f>
        <v/>
      </c>
    </row>
    <row r="7" spans="1:5" x14ac:dyDescent="0.25">
      <c r="A7" s="53"/>
      <c r="B7" s="52" t="s">
        <v>172</v>
      </c>
      <c r="C7" s="51"/>
      <c r="D7" s="50"/>
      <c r="E7" s="92"/>
    </row>
    <row r="9" spans="1:5" x14ac:dyDescent="0.25">
      <c r="A9" s="57" t="s">
        <v>174</v>
      </c>
      <c r="B9" s="56" t="s">
        <v>32</v>
      </c>
      <c r="C9" s="92"/>
      <c r="D9" s="92"/>
      <c r="E9" s="69"/>
    </row>
    <row r="10" spans="1:5" x14ac:dyDescent="0.25">
      <c r="A10" s="53"/>
      <c r="B10" s="52" t="s">
        <v>1</v>
      </c>
      <c r="C10" s="92"/>
      <c r="D10" s="92"/>
      <c r="E10" s="68"/>
    </row>
    <row r="11" spans="1:5" x14ac:dyDescent="0.25">
      <c r="A11" s="53"/>
      <c r="B11" s="52" t="s">
        <v>2</v>
      </c>
      <c r="C11" s="92"/>
      <c r="D11" s="92"/>
      <c r="E11" s="68"/>
    </row>
    <row r="12" spans="1:5" x14ac:dyDescent="0.25">
      <c r="A12" s="53"/>
      <c r="B12" s="52" t="s">
        <v>3</v>
      </c>
      <c r="C12" s="92"/>
      <c r="D12" s="92"/>
      <c r="E12" s="68"/>
    </row>
    <row r="13" spans="1:5" x14ac:dyDescent="0.25">
      <c r="A13" s="53"/>
      <c r="B13" s="52" t="s">
        <v>4</v>
      </c>
      <c r="C13" s="92"/>
      <c r="D13" s="92"/>
      <c r="E13" s="68"/>
    </row>
    <row r="14" spans="1:5" x14ac:dyDescent="0.25">
      <c r="A14" s="53"/>
      <c r="B14" s="52" t="s">
        <v>172</v>
      </c>
      <c r="C14" s="51"/>
      <c r="D14" s="50"/>
      <c r="E14" s="92"/>
    </row>
    <row r="16" spans="1:5" x14ac:dyDescent="0.25">
      <c r="A16" s="55" t="s">
        <v>173</v>
      </c>
      <c r="B16" s="52" t="s">
        <v>32</v>
      </c>
      <c r="C16" s="93"/>
      <c r="D16" s="94"/>
      <c r="E16" s="69" t="str">
        <f>IF(E$21="","",E$21)</f>
        <v/>
      </c>
    </row>
    <row r="17" spans="1:5" x14ac:dyDescent="0.25">
      <c r="A17" s="53"/>
      <c r="B17" s="52" t="s">
        <v>1</v>
      </c>
      <c r="C17" s="93"/>
      <c r="D17" s="92"/>
      <c r="E17" s="68" t="str">
        <f>IF(E$21="","",E$21)</f>
        <v/>
      </c>
    </row>
    <row r="18" spans="1:5" x14ac:dyDescent="0.25">
      <c r="A18" s="53"/>
      <c r="B18" s="52" t="s">
        <v>2</v>
      </c>
      <c r="C18" s="93"/>
      <c r="D18" s="92"/>
      <c r="E18" s="68" t="str">
        <f>IF(E$21="","",E$21)</f>
        <v/>
      </c>
    </row>
    <row r="19" spans="1:5" x14ac:dyDescent="0.25">
      <c r="A19" s="53"/>
      <c r="B19" s="52" t="s">
        <v>3</v>
      </c>
      <c r="C19" s="93"/>
      <c r="D19" s="92"/>
      <c r="E19" s="68" t="str">
        <f>IF(E$21="","",E$21)</f>
        <v/>
      </c>
    </row>
    <row r="20" spans="1:5" x14ac:dyDescent="0.25">
      <c r="A20" s="53"/>
      <c r="B20" s="52" t="s">
        <v>4</v>
      </c>
      <c r="C20" s="93"/>
      <c r="D20" s="95"/>
      <c r="E20" s="68" t="str">
        <f>IF(E$21="","",E$21)</f>
        <v/>
      </c>
    </row>
    <row r="21" spans="1:5" x14ac:dyDescent="0.25">
      <c r="A21" s="53"/>
      <c r="B21" s="52" t="s">
        <v>172</v>
      </c>
      <c r="C21" s="51"/>
      <c r="D21" s="50"/>
      <c r="E21" s="93"/>
    </row>
  </sheetData>
  <sheetProtection algorithmName="SHA-512" hashValue="OchbtTKV9EyM0CaNI5n9f21XmrHiYnpZKkszN8uRetc5b/BM5itMnLvyz9hKyScPqKdiE+379H8dIuqblmkR9w==" saltValue="nl29BE71yP9MJHgs3wHAG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zoomScale="115" zoomScaleNormal="115" workbookViewId="0">
      <selection activeCell="D2" sqref="D2:D3"/>
    </sheetView>
  </sheetViews>
  <sheetFormatPr defaultColWidth="8.777343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72" t="s">
        <v>164</v>
      </c>
      <c r="B1" s="58" t="s">
        <v>183</v>
      </c>
      <c r="C1" s="73" t="s">
        <v>184</v>
      </c>
      <c r="D1" s="73" t="s">
        <v>188</v>
      </c>
    </row>
    <row r="2" spans="1:4" x14ac:dyDescent="0.25">
      <c r="A2" s="73" t="s">
        <v>69</v>
      </c>
      <c r="B2" s="52" t="s">
        <v>67</v>
      </c>
      <c r="C2" s="52" t="s">
        <v>185</v>
      </c>
      <c r="D2" s="92"/>
    </row>
    <row r="3" spans="1:4" x14ac:dyDescent="0.25">
      <c r="A3" s="73" t="s">
        <v>187</v>
      </c>
      <c r="B3" s="52" t="s">
        <v>178</v>
      </c>
      <c r="C3" s="52" t="s">
        <v>186</v>
      </c>
      <c r="D3" s="92"/>
    </row>
  </sheetData>
  <sheetProtection algorithmName="SHA-512" hashValue="DtcqdSptQl8eDvPnQh6HXJUB0uw2T5/bGoPZQOtEcDb+e0l2maSUgi5DzDOIptLpttNJkwIriOHgFZQKkFy3sA==" saltValue="zugzWepgf+qRWcuDushwJA==" spinCount="100000" sheet="1" objects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F39"/>
  <sheetViews>
    <sheetView zoomScale="106" workbookViewId="0">
      <selection activeCell="B2" sqref="B2:E38"/>
    </sheetView>
  </sheetViews>
  <sheetFormatPr defaultColWidth="14.44140625" defaultRowHeight="15.75" customHeight="1" x14ac:dyDescent="0.25"/>
  <cols>
    <col min="1" max="1" width="56" style="59" customWidth="1"/>
    <col min="2" max="2" width="20" style="42" customWidth="1"/>
    <col min="3" max="3" width="20.44140625" style="41" customWidth="1"/>
    <col min="4" max="4" width="20.109375" style="41" customWidth="1"/>
    <col min="5" max="5" width="32.33203125" style="41" bestFit="1" customWidth="1"/>
    <col min="6" max="16384" width="14.44140625" style="41"/>
  </cols>
  <sheetData>
    <row r="1" spans="1:5" ht="26.4" x14ac:dyDescent="0.25">
      <c r="A1" s="61" t="s">
        <v>69</v>
      </c>
      <c r="B1" s="74" t="str">
        <f>"Baseline ("&amp;start_year&amp;") coverage"</f>
        <v>Baseline (2017) coverage</v>
      </c>
      <c r="C1" s="60" t="s">
        <v>199</v>
      </c>
      <c r="D1" s="60" t="s">
        <v>206</v>
      </c>
      <c r="E1" s="60" t="s">
        <v>201</v>
      </c>
    </row>
    <row r="2" spans="1:5" ht="15.75" customHeight="1" x14ac:dyDescent="0.25">
      <c r="A2" s="59" t="s">
        <v>29</v>
      </c>
      <c r="B2" s="96">
        <v>0</v>
      </c>
      <c r="C2" s="96">
        <v>0.95</v>
      </c>
      <c r="D2" s="97">
        <v>1</v>
      </c>
      <c r="E2" s="97" t="s">
        <v>202</v>
      </c>
    </row>
    <row r="3" spans="1:5" ht="15.75" customHeight="1" x14ac:dyDescent="0.25">
      <c r="A3" s="59" t="s">
        <v>86</v>
      </c>
      <c r="B3" s="96">
        <v>0</v>
      </c>
      <c r="C3" s="96">
        <v>0.95</v>
      </c>
      <c r="D3" s="97">
        <v>1</v>
      </c>
      <c r="E3" s="97" t="s">
        <v>202</v>
      </c>
    </row>
    <row r="4" spans="1:5" ht="15.75" customHeight="1" x14ac:dyDescent="0.25">
      <c r="A4" s="59" t="s">
        <v>61</v>
      </c>
      <c r="B4" s="96">
        <v>0</v>
      </c>
      <c r="C4" s="96">
        <v>0.95</v>
      </c>
      <c r="D4" s="97">
        <v>1</v>
      </c>
      <c r="E4" s="97" t="s">
        <v>202</v>
      </c>
    </row>
    <row r="5" spans="1:5" ht="15.75" customHeight="1" x14ac:dyDescent="0.25">
      <c r="A5" s="59" t="s">
        <v>149</v>
      </c>
      <c r="B5" s="96">
        <v>0</v>
      </c>
      <c r="C5" s="96">
        <v>0.95</v>
      </c>
      <c r="D5" s="97">
        <v>1</v>
      </c>
      <c r="E5" s="97" t="s">
        <v>202</v>
      </c>
    </row>
    <row r="6" spans="1:5" ht="15.75" customHeight="1" x14ac:dyDescent="0.25">
      <c r="A6" s="59" t="s">
        <v>198</v>
      </c>
      <c r="B6" s="96">
        <v>0</v>
      </c>
      <c r="C6" s="96">
        <v>0.95</v>
      </c>
      <c r="D6" s="97">
        <v>1</v>
      </c>
      <c r="E6" s="97" t="s">
        <v>202</v>
      </c>
    </row>
    <row r="7" spans="1:5" ht="15.75" customHeight="1" x14ac:dyDescent="0.25">
      <c r="A7" s="59" t="s">
        <v>63</v>
      </c>
      <c r="B7" s="96">
        <v>0</v>
      </c>
      <c r="C7" s="96">
        <v>0.95</v>
      </c>
      <c r="D7" s="97">
        <v>1</v>
      </c>
      <c r="E7" s="97" t="s">
        <v>202</v>
      </c>
    </row>
    <row r="8" spans="1:5" ht="15.75" customHeight="1" x14ac:dyDescent="0.25">
      <c r="A8" s="59" t="s">
        <v>64</v>
      </c>
      <c r="B8" s="96">
        <v>0</v>
      </c>
      <c r="C8" s="96">
        <v>0.95</v>
      </c>
      <c r="D8" s="97">
        <v>0.75</v>
      </c>
      <c r="E8" s="97" t="s">
        <v>202</v>
      </c>
    </row>
    <row r="9" spans="1:5" ht="15.75" customHeight="1" x14ac:dyDescent="0.25">
      <c r="A9" s="59" t="s">
        <v>62</v>
      </c>
      <c r="B9" s="96">
        <v>0</v>
      </c>
      <c r="C9" s="96">
        <v>0.95</v>
      </c>
      <c r="D9" s="97">
        <v>0.19</v>
      </c>
      <c r="E9" s="97" t="s">
        <v>202</v>
      </c>
    </row>
    <row r="10" spans="1:5" ht="15.75" customHeight="1" x14ac:dyDescent="0.25">
      <c r="A10" s="71" t="s">
        <v>190</v>
      </c>
      <c r="B10" s="96">
        <v>0</v>
      </c>
      <c r="C10" s="96">
        <v>0.95</v>
      </c>
      <c r="D10" s="97">
        <v>0.73</v>
      </c>
      <c r="E10" s="97" t="s">
        <v>202</v>
      </c>
    </row>
    <row r="11" spans="1:5" ht="15.75" customHeight="1" x14ac:dyDescent="0.25">
      <c r="A11" s="71" t="s">
        <v>208</v>
      </c>
      <c r="B11" s="96">
        <v>0</v>
      </c>
      <c r="C11" s="96">
        <v>0.95</v>
      </c>
      <c r="D11" s="97">
        <v>1.78</v>
      </c>
      <c r="E11" s="97" t="s">
        <v>202</v>
      </c>
    </row>
    <row r="12" spans="1:5" ht="15.75" customHeight="1" x14ac:dyDescent="0.25">
      <c r="A12" s="71" t="s">
        <v>191</v>
      </c>
      <c r="B12" s="96">
        <v>0</v>
      </c>
      <c r="C12" s="96">
        <v>0.95</v>
      </c>
      <c r="D12" s="97">
        <v>0.24</v>
      </c>
      <c r="E12" s="97" t="s">
        <v>202</v>
      </c>
    </row>
    <row r="13" spans="1:5" ht="15.75" customHeight="1" x14ac:dyDescent="0.25">
      <c r="A13" s="71" t="s">
        <v>192</v>
      </c>
      <c r="B13" s="96">
        <v>0</v>
      </c>
      <c r="C13" s="96">
        <v>0.95</v>
      </c>
      <c r="D13" s="97">
        <v>0.55000000000000004</v>
      </c>
      <c r="E13" s="97" t="s">
        <v>202</v>
      </c>
    </row>
    <row r="14" spans="1:5" ht="15.75" customHeight="1" x14ac:dyDescent="0.25">
      <c r="A14" s="12" t="s">
        <v>189</v>
      </c>
      <c r="B14" s="96">
        <v>0</v>
      </c>
      <c r="C14" s="96">
        <v>0.95</v>
      </c>
      <c r="D14" s="97">
        <v>0.73</v>
      </c>
      <c r="E14" s="97" t="s">
        <v>202</v>
      </c>
    </row>
    <row r="15" spans="1:5" ht="15.75" customHeight="1" x14ac:dyDescent="0.25">
      <c r="A15" s="12" t="s">
        <v>207</v>
      </c>
      <c r="B15" s="96">
        <v>0</v>
      </c>
      <c r="C15" s="96">
        <v>0.95</v>
      </c>
      <c r="D15" s="97">
        <v>1.78</v>
      </c>
      <c r="E15" s="97" t="s">
        <v>202</v>
      </c>
    </row>
    <row r="16" spans="1:5" ht="15.75" customHeight="1" x14ac:dyDescent="0.25">
      <c r="A16" s="59" t="s">
        <v>57</v>
      </c>
      <c r="B16" s="96">
        <v>0</v>
      </c>
      <c r="C16" s="96">
        <v>0.95</v>
      </c>
      <c r="D16" s="97">
        <v>2.06</v>
      </c>
      <c r="E16" s="97" t="s">
        <v>202</v>
      </c>
    </row>
    <row r="17" spans="1:5" ht="15.75" customHeight="1" x14ac:dyDescent="0.25">
      <c r="A17" s="59" t="s">
        <v>47</v>
      </c>
      <c r="B17" s="96">
        <v>0</v>
      </c>
      <c r="C17" s="96">
        <v>0.95</v>
      </c>
      <c r="D17" s="97">
        <v>0.25</v>
      </c>
      <c r="E17" s="97" t="s">
        <v>202</v>
      </c>
    </row>
    <row r="18" spans="1:5" ht="15.75" customHeight="1" x14ac:dyDescent="0.25">
      <c r="A18" s="59" t="s">
        <v>175</v>
      </c>
      <c r="B18" s="96">
        <v>0</v>
      </c>
      <c r="C18" s="96">
        <v>0.95</v>
      </c>
      <c r="D18" s="98">
        <f>SUMPRODUCT(('IYCF cost'!$C$2:$E$6)*('IYCF packages'!$C$2:$E$6&lt;&gt;""))</f>
        <v>0</v>
      </c>
      <c r="E18" s="97" t="s">
        <v>202</v>
      </c>
    </row>
    <row r="19" spans="1:5" ht="15.75" customHeight="1" x14ac:dyDescent="0.25">
      <c r="A19" s="59" t="s">
        <v>174</v>
      </c>
      <c r="B19" s="96">
        <v>0</v>
      </c>
      <c r="C19" s="96">
        <v>0.95</v>
      </c>
      <c r="D19" s="98">
        <f>SUMPRODUCT(('IYCF cost'!$C$2:$E$6)*('IYCF packages'!$C$9:$E$13&lt;&gt;""))</f>
        <v>0</v>
      </c>
      <c r="E19" s="97" t="s">
        <v>202</v>
      </c>
    </row>
    <row r="20" spans="1:5" ht="15.75" customHeight="1" x14ac:dyDescent="0.25">
      <c r="A20" s="59" t="s">
        <v>173</v>
      </c>
      <c r="B20" s="96">
        <v>0</v>
      </c>
      <c r="C20" s="96">
        <v>0.95</v>
      </c>
      <c r="D20" s="98">
        <f>SUMPRODUCT(('IYCF cost'!$C$2:$E$6)*('IYCF packages'!$C$16:$E$20&lt;&gt;""))</f>
        <v>0</v>
      </c>
      <c r="E20" s="97" t="s">
        <v>202</v>
      </c>
    </row>
    <row r="21" spans="1:5" ht="15.75" customHeight="1" x14ac:dyDescent="0.25">
      <c r="A21" s="59" t="s">
        <v>197</v>
      </c>
      <c r="B21" s="96">
        <v>0</v>
      </c>
      <c r="C21" s="96">
        <v>0.95</v>
      </c>
      <c r="D21" s="97">
        <v>8.84</v>
      </c>
      <c r="E21" s="97" t="s">
        <v>202</v>
      </c>
    </row>
    <row r="22" spans="1:5" ht="15.75" customHeight="1" x14ac:dyDescent="0.25">
      <c r="A22" s="59" t="s">
        <v>136</v>
      </c>
      <c r="B22" s="96">
        <v>0</v>
      </c>
      <c r="C22" s="96">
        <v>0.95</v>
      </c>
      <c r="D22" s="97">
        <v>50</v>
      </c>
      <c r="E22" s="97" t="s">
        <v>202</v>
      </c>
    </row>
    <row r="23" spans="1:5" ht="15.75" customHeight="1" x14ac:dyDescent="0.25">
      <c r="A23" s="59" t="s">
        <v>34</v>
      </c>
      <c r="B23" s="96">
        <v>0</v>
      </c>
      <c r="C23" s="96">
        <v>0.95</v>
      </c>
      <c r="D23" s="97">
        <v>2.61</v>
      </c>
      <c r="E23" s="97" t="s">
        <v>202</v>
      </c>
    </row>
    <row r="24" spans="1:5" ht="15.75" customHeight="1" x14ac:dyDescent="0.25">
      <c r="A24" s="59" t="s">
        <v>88</v>
      </c>
      <c r="B24" s="96">
        <v>0</v>
      </c>
      <c r="C24" s="96">
        <v>0.95</v>
      </c>
      <c r="D24" s="97">
        <v>1</v>
      </c>
      <c r="E24" s="97" t="s">
        <v>202</v>
      </c>
    </row>
    <row r="25" spans="1:5" ht="15.75" customHeight="1" x14ac:dyDescent="0.25">
      <c r="A25" s="59" t="s">
        <v>87</v>
      </c>
      <c r="B25" s="96">
        <v>0</v>
      </c>
      <c r="C25" s="96">
        <v>0.95</v>
      </c>
      <c r="D25" s="97">
        <v>1</v>
      </c>
      <c r="E25" s="97" t="s">
        <v>202</v>
      </c>
    </row>
    <row r="26" spans="1:5" ht="15.75" customHeight="1" x14ac:dyDescent="0.25">
      <c r="A26" s="59" t="s">
        <v>137</v>
      </c>
      <c r="B26" s="96">
        <v>0</v>
      </c>
      <c r="C26" s="96">
        <v>0.95</v>
      </c>
      <c r="D26" s="97">
        <v>1</v>
      </c>
      <c r="E26" s="97" t="s">
        <v>202</v>
      </c>
    </row>
    <row r="27" spans="1:5" ht="15.75" customHeight="1" x14ac:dyDescent="0.25">
      <c r="A27" s="59" t="s">
        <v>59</v>
      </c>
      <c r="B27" s="96">
        <v>0</v>
      </c>
      <c r="C27" s="96">
        <v>0.95</v>
      </c>
      <c r="D27" s="97">
        <v>2.99</v>
      </c>
      <c r="E27" s="97" t="s">
        <v>202</v>
      </c>
    </row>
    <row r="28" spans="1:5" ht="15.75" customHeight="1" x14ac:dyDescent="0.25">
      <c r="A28" s="59" t="s">
        <v>84</v>
      </c>
      <c r="B28" s="96">
        <v>0</v>
      </c>
      <c r="C28" s="96">
        <v>0.95</v>
      </c>
      <c r="D28" s="97">
        <v>1</v>
      </c>
      <c r="E28" s="97" t="s">
        <v>202</v>
      </c>
    </row>
    <row r="29" spans="1:5" ht="15.75" customHeight="1" x14ac:dyDescent="0.25">
      <c r="A29" s="59" t="s">
        <v>58</v>
      </c>
      <c r="B29" s="96">
        <v>0</v>
      </c>
      <c r="C29" s="96">
        <v>0.95</v>
      </c>
      <c r="D29" s="97">
        <v>48</v>
      </c>
      <c r="E29" s="97" t="s">
        <v>202</v>
      </c>
    </row>
    <row r="30" spans="1:5" ht="15.75" customHeight="1" x14ac:dyDescent="0.25">
      <c r="A30" s="59" t="s">
        <v>67</v>
      </c>
      <c r="B30" s="96">
        <v>0</v>
      </c>
      <c r="C30" s="96">
        <v>0.95</v>
      </c>
      <c r="D30" s="97">
        <v>9.36</v>
      </c>
      <c r="E30" s="97" t="s">
        <v>202</v>
      </c>
    </row>
    <row r="31" spans="1:5" ht="15.75" customHeight="1" x14ac:dyDescent="0.25">
      <c r="A31" s="59" t="s">
        <v>28</v>
      </c>
      <c r="B31" s="96">
        <v>0</v>
      </c>
      <c r="C31" s="96">
        <v>0.95</v>
      </c>
      <c r="D31" s="97">
        <v>0.35</v>
      </c>
      <c r="E31" s="97" t="s">
        <v>202</v>
      </c>
    </row>
    <row r="32" spans="1:5" ht="15.75" customHeight="1" x14ac:dyDescent="0.25">
      <c r="A32" s="59" t="s">
        <v>83</v>
      </c>
      <c r="B32" s="96">
        <v>0</v>
      </c>
      <c r="C32" s="96">
        <v>0.95</v>
      </c>
      <c r="D32" s="97">
        <v>1</v>
      </c>
      <c r="E32" s="97" t="s">
        <v>202</v>
      </c>
    </row>
    <row r="33" spans="1:6" ht="15.75" customHeight="1" x14ac:dyDescent="0.25">
      <c r="A33" s="59" t="s">
        <v>82</v>
      </c>
      <c r="B33" s="96">
        <v>0</v>
      </c>
      <c r="C33" s="96">
        <v>0.95</v>
      </c>
      <c r="D33" s="97">
        <v>2.8</v>
      </c>
      <c r="E33" s="97" t="s">
        <v>202</v>
      </c>
    </row>
    <row r="34" spans="1:6" ht="15.75" customHeight="1" x14ac:dyDescent="0.25">
      <c r="A34" s="59" t="s">
        <v>81</v>
      </c>
      <c r="B34" s="96">
        <v>0</v>
      </c>
      <c r="C34" s="96">
        <v>0.95</v>
      </c>
      <c r="D34" s="97">
        <v>50.26</v>
      </c>
      <c r="E34" s="97" t="s">
        <v>202</v>
      </c>
    </row>
    <row r="35" spans="1:6" ht="15.75" customHeight="1" x14ac:dyDescent="0.25">
      <c r="A35" s="59" t="s">
        <v>79</v>
      </c>
      <c r="B35" s="96">
        <v>0</v>
      </c>
      <c r="C35" s="96">
        <v>0.95</v>
      </c>
      <c r="D35" s="97">
        <v>36.1</v>
      </c>
      <c r="E35" s="97" t="s">
        <v>202</v>
      </c>
    </row>
    <row r="36" spans="1:6" s="42" customFormat="1" ht="15.75" customHeight="1" x14ac:dyDescent="0.25">
      <c r="A36" s="59" t="s">
        <v>80</v>
      </c>
      <c r="B36" s="96">
        <v>0</v>
      </c>
      <c r="C36" s="96">
        <v>0.95</v>
      </c>
      <c r="D36" s="97">
        <v>231.85</v>
      </c>
      <c r="E36" s="97" t="s">
        <v>202</v>
      </c>
      <c r="F36" s="41"/>
    </row>
    <row r="37" spans="1:6" ht="15.75" customHeight="1" x14ac:dyDescent="0.25">
      <c r="A37" s="59" t="s">
        <v>85</v>
      </c>
      <c r="B37" s="96">
        <v>0</v>
      </c>
      <c r="C37" s="96">
        <v>0.95</v>
      </c>
      <c r="D37" s="97">
        <v>1.5</v>
      </c>
      <c r="E37" s="97" t="s">
        <v>202</v>
      </c>
    </row>
    <row r="38" spans="1:6" ht="15.75" customHeight="1" x14ac:dyDescent="0.25">
      <c r="A38" s="59" t="s">
        <v>60</v>
      </c>
      <c r="B38" s="96">
        <v>0</v>
      </c>
      <c r="C38" s="96">
        <v>0.95</v>
      </c>
      <c r="D38" s="97">
        <v>1</v>
      </c>
      <c r="E38" s="97" t="s">
        <v>202</v>
      </c>
    </row>
    <row r="39" spans="1:6" ht="15.75" customHeight="1" x14ac:dyDescent="0.25">
      <c r="F39" s="42"/>
    </row>
  </sheetData>
  <sheetProtection algorithmName="SHA-512" hashValue="zTGK3pPY3Z1QZlOb+CgqDQJYbn+ZTjc/0W0b4wBkTpjix7Jc4vngEc9vcVGCmp1/zUr/ylW9g+SQk/jozr5mDQ==" saltValue="zjqsnfFG/JWlNk3QWZttvA==" spinCount="100000" sheet="1" objects="1" scenarios="1" selectLockedCells="1"/>
  <sortState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45</vt:i4>
      </vt:variant>
    </vt:vector>
  </HeadingPairs>
  <TitlesOfParts>
    <vt:vector size="61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2018-11-12T15:20:25Z</dcterms:modified>
</cp:coreProperties>
</file>