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Optima Nutrition/Applications/Tanzania/RegionalBooks/NewBooks/"/>
    </mc:Choice>
  </mc:AlternateContent>
  <xr:revisionPtr revIDLastSave="0" documentId="13_ncr:1_{6A78583C-C959-8B4F-8369-445C4646E922}" xr6:coauthVersionLast="28" xr6:coauthVersionMax="28" xr10:uidLastSave="{00000000-0000-0000-0000-000000000000}"/>
  <bookViews>
    <workbookView xWindow="0" yWindow="-21140" windowWidth="19200" windowHeight="21140" tabRatio="500" firstSheet="27" activeTab="27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5" i="35"/>
  <c r="C4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H8" i="2"/>
  <c r="H9" i="2"/>
  <c r="H10" i="2"/>
  <c r="H11" i="2"/>
  <c r="J11" i="2" s="1"/>
  <c r="H12" i="2"/>
  <c r="J12" i="2" s="1"/>
  <c r="H13" i="2"/>
  <c r="H14" i="2"/>
  <c r="H15" i="2"/>
  <c r="K15" i="2" s="1"/>
  <c r="H2" i="2"/>
  <c r="K2" i="2" s="1"/>
  <c r="J2" i="2"/>
  <c r="I3" i="2"/>
  <c r="K3" i="2"/>
  <c r="I4" i="2"/>
  <c r="K4" i="2" s="1"/>
  <c r="I5" i="2"/>
  <c r="I6" i="2"/>
  <c r="K6" i="2"/>
  <c r="I7" i="2"/>
  <c r="I8" i="2"/>
  <c r="I9" i="2"/>
  <c r="I10" i="2"/>
  <c r="K10" i="2" s="1"/>
  <c r="I11" i="2"/>
  <c r="K11" i="2"/>
  <c r="I12" i="2"/>
  <c r="I13" i="2"/>
  <c r="I14" i="2"/>
  <c r="K14" i="2"/>
  <c r="I15" i="2"/>
  <c r="I2" i="2"/>
  <c r="J3" i="2"/>
  <c r="J4" i="2"/>
  <c r="J6" i="2"/>
  <c r="J7" i="2"/>
  <c r="J8" i="2"/>
  <c r="J10" i="2"/>
  <c r="J14" i="2"/>
  <c r="J15" i="2"/>
  <c r="K7" i="2" l="1"/>
  <c r="K8" i="2"/>
  <c r="D6" i="20"/>
  <c r="K9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<sst xmlns="http://schemas.openxmlformats.org/spreadsheetml/2006/main" count="1405" uniqueCount="271">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</sst>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148956.68620219518</v>
      </c>
    </row>
    <row r="4" spans="1:3" ht="15.75" customHeight="1" x14ac:dyDescent="0.15">
      <c r="B4" s="4" t="s">
        <v>3</v>
      </c>
      <c r="C4" s="133">
        <v>33662.281983045461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39579.655820449625</v>
      </c>
    </row>
    <row r="7" spans="1:3" ht="15.75" customHeight="1" x14ac:dyDescent="0.15">
      <c r="B7" s="18" t="s">
        <v>65</v>
      </c>
      <c r="C7" s="96">
        <v>0.13400000000000001</v>
      </c>
    </row>
    <row r="8" spans="1:3" ht="15.75" customHeight="1" x14ac:dyDescent="0.15">
      <c r="B8" s="4" t="s">
        <v>64</v>
      </c>
      <c r="C8" s="13">
        <v>0.23999999463558197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0.624</v>
      </c>
    </row>
    <row r="11" spans="1:3" ht="15.75" customHeight="1" x14ac:dyDescent="0.15">
      <c r="B11" s="4" t="s">
        <v>174</v>
      </c>
      <c r="C11" s="22">
        <v>0.41299999999999998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6.42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47</v>
      </c>
    </row>
    <row r="23" spans="1:3" ht="15.75" customHeight="1" x14ac:dyDescent="0.15">
      <c r="B23" s="90" t="s">
        <v>269</v>
      </c>
      <c r="C23" s="13">
        <v>69</v>
      </c>
    </row>
    <row r="24" spans="1:3" ht="15.75" customHeight="1" x14ac:dyDescent="0.15">
      <c r="B24" s="90" t="s">
        <v>270</v>
      </c>
      <c r="C24" s="13">
        <v>79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44435.784111154891</v>
      </c>
      <c r="D34" s="92"/>
      <c r="E34" s="93"/>
    </row>
    <row r="35" spans="1:5" ht="15" customHeight="1" x14ac:dyDescent="0.2">
      <c r="B35" s="91" t="s">
        <v>108</v>
      </c>
      <c r="C35" s="26">
        <v>71430.341168742932</v>
      </c>
      <c r="D35" s="92"/>
      <c r="E35" s="92"/>
    </row>
    <row r="36" spans="1:5" ht="15.75" customHeight="1" x14ac:dyDescent="0.2">
      <c r="B36" s="91" t="s">
        <v>109</v>
      </c>
      <c r="C36" s="26">
        <v>50341.649172365826</v>
      </c>
      <c r="D36" s="92"/>
    </row>
    <row r="37" spans="1:5" ht="15.75" customHeight="1" x14ac:dyDescent="0.2">
      <c r="B37" s="91" t="s">
        <v>110</v>
      </c>
      <c r="C37" s="26">
        <v>31476.21650887563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39407.377404418272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53526.165773544351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37123.034572080913</v>
      </c>
      <c r="D42" s="92"/>
    </row>
    <row r="43" spans="1:5" ht="15.75" customHeight="1" x14ac:dyDescent="0.2">
      <c r="B43" s="91" t="s">
        <v>110</v>
      </c>
      <c r="C43" s="131">
        <f t="shared" si="0"/>
        <v>28047.757390646115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5028.4067067366223</v>
      </c>
    </row>
    <row r="47" spans="1:5" ht="15.75" customHeight="1" x14ac:dyDescent="0.2">
      <c r="B47" s="91" t="s">
        <v>112</v>
      </c>
      <c r="C47" s="132">
        <f t="shared" ref="C47:C49" si="1">C53*C$6</f>
        <v>17904.175395198581</v>
      </c>
    </row>
    <row r="48" spans="1:5" ht="15.75" customHeight="1" x14ac:dyDescent="0.2">
      <c r="B48" s="91" t="s">
        <v>113</v>
      </c>
      <c r="C48" s="132">
        <f t="shared" si="1"/>
        <v>13218.614600284909</v>
      </c>
    </row>
    <row r="49" spans="1:3" ht="15.75" customHeight="1" x14ac:dyDescent="0.2">
      <c r="B49" s="91" t="s">
        <v>114</v>
      </c>
      <c r="C49" s="132">
        <f t="shared" si="1"/>
        <v>3428.4591182295153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0.624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0.41299999999999998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0.41299999999999998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0.41299999999999998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0.41299999999999998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34312.82</v>
      </c>
      <c r="C2" s="135"/>
      <c r="D2" s="14">
        <v>44435.784111154891</v>
      </c>
      <c r="E2" s="14">
        <v>71430.341168742932</v>
      </c>
      <c r="F2" s="14">
        <v>50341.649172365826</v>
      </c>
      <c r="G2" s="14">
        <v>31476.21650887563</v>
      </c>
      <c r="H2" s="136">
        <f>D2+E2+F2+G2</f>
        <v>197683.99096113929</v>
      </c>
      <c r="I2" s="137">
        <f t="shared" ref="I2:I15" si="0">(B2 + 25.36*B2/(1000-25.36))/(1-0.13)</f>
        <v>40466.24701274906</v>
      </c>
      <c r="J2" s="138">
        <f t="shared" ref="J2:J15" si="1">D2/H2</f>
        <v>0.22478190517658092</v>
      </c>
      <c r="K2" s="136">
        <f>H2-I2</f>
        <v>157217.74394839024</v>
      </c>
      <c r="L2" s="135"/>
    </row>
    <row r="3" spans="1:12" ht="15.75" customHeight="1" x14ac:dyDescent="0.15">
      <c r="A3" s="3">
        <v>2018</v>
      </c>
      <c r="B3" s="81">
        <v>34963.299999999996</v>
      </c>
      <c r="C3" s="135"/>
      <c r="D3" s="14">
        <v>46356.825134942395</v>
      </c>
      <c r="E3" s="14">
        <v>73483.280717806585</v>
      </c>
      <c r="F3" s="14">
        <v>52130.209242615732</v>
      </c>
      <c r="G3" s="14">
        <v>33035.591632416072</v>
      </c>
      <c r="H3" s="136">
        <f t="shared" ref="H3:H15" si="2">D3+E3+F3+G3</f>
        <v>205005.90672778076</v>
      </c>
      <c r="I3" s="137">
        <f t="shared" si="0"/>
        <v>41233.379657540514</v>
      </c>
      <c r="J3" s="138">
        <f t="shared" si="1"/>
        <v>0.22612433892696462</v>
      </c>
      <c r="K3" s="136">
        <f t="shared" ref="K3:K15" si="3">H3-I3</f>
        <v>163772.52707024023</v>
      </c>
      <c r="L3" s="135"/>
    </row>
    <row r="4" spans="1:12" ht="15.75" customHeight="1" x14ac:dyDescent="0.15">
      <c r="A4" s="3">
        <v>2019</v>
      </c>
      <c r="B4" s="81">
        <v>35776.399999999994</v>
      </c>
      <c r="C4" s="135"/>
      <c r="D4" s="14">
        <v>48360.916310513945</v>
      </c>
      <c r="E4" s="14">
        <v>75595.222656095197</v>
      </c>
      <c r="F4" s="14">
        <v>53982.314055191018</v>
      </c>
      <c r="G4" s="14">
        <v>34672.220347576425</v>
      </c>
      <c r="H4" s="136">
        <f t="shared" si="2"/>
        <v>212610.67336937657</v>
      </c>
      <c r="I4" s="137">
        <f t="shared" si="0"/>
        <v>42192.295463529823</v>
      </c>
      <c r="J4" s="138">
        <f t="shared" si="1"/>
        <v>0.22746231665658051</v>
      </c>
      <c r="K4" s="136">
        <f t="shared" si="3"/>
        <v>170418.37790584675</v>
      </c>
      <c r="L4" s="135"/>
    </row>
    <row r="5" spans="1:12" ht="15.75" customHeight="1" x14ac:dyDescent="0.15">
      <c r="A5" s="3">
        <v>2020</v>
      </c>
      <c r="B5" s="81">
        <v>36426.879999999997</v>
      </c>
      <c r="C5" s="135"/>
      <c r="D5" s="14">
        <v>50451.648049331845</v>
      </c>
      <c r="E5" s="14">
        <v>77767.862738330732</v>
      </c>
      <c r="F5" s="14">
        <v>55900.221255414501</v>
      </c>
      <c r="G5" s="14">
        <v>36389.929903700409</v>
      </c>
      <c r="H5" s="136">
        <f t="shared" si="2"/>
        <v>220509.66194677749</v>
      </c>
      <c r="I5" s="137">
        <f t="shared" si="0"/>
        <v>42959.428108321277</v>
      </c>
      <c r="J5" s="138">
        <f t="shared" si="1"/>
        <v>0.2287956346398505</v>
      </c>
      <c r="K5" s="136">
        <f t="shared" si="3"/>
        <v>177550.23383845622</v>
      </c>
      <c r="L5" s="135"/>
    </row>
    <row r="6" spans="1:12" ht="15.75" customHeight="1" x14ac:dyDescent="0.15">
      <c r="A6" s="3">
        <v>2021</v>
      </c>
      <c r="B6" s="81">
        <v>37077.360000000001</v>
      </c>
      <c r="C6" s="135"/>
      <c r="D6" s="14">
        <v>52023.720309985736</v>
      </c>
      <c r="E6" s="14">
        <v>80584.023838823152</v>
      </c>
      <c r="F6" s="14">
        <v>57707.33269022718</v>
      </c>
      <c r="G6" s="14">
        <v>38000.932805547236</v>
      </c>
      <c r="H6" s="136">
        <f t="shared" si="2"/>
        <v>228316.0096445833</v>
      </c>
      <c r="I6" s="137">
        <f t="shared" si="0"/>
        <v>43726.560753112739</v>
      </c>
      <c r="J6" s="138">
        <f t="shared" si="1"/>
        <v>0.22785839850201664</v>
      </c>
      <c r="K6" s="136">
        <f t="shared" si="3"/>
        <v>184589.44889147056</v>
      </c>
      <c r="L6" s="135"/>
    </row>
    <row r="7" spans="1:12" ht="15.75" customHeight="1" x14ac:dyDescent="0.15">
      <c r="A7" s="3">
        <v>2022</v>
      </c>
      <c r="B7" s="81">
        <v>37890.46</v>
      </c>
      <c r="C7" s="135"/>
      <c r="D7" s="14">
        <v>53644.77830823735</v>
      </c>
      <c r="E7" s="14">
        <v>83502.164896905655</v>
      </c>
      <c r="F7" s="14">
        <v>59572.863424006668</v>
      </c>
      <c r="G7" s="14">
        <v>39683.255722481401</v>
      </c>
      <c r="H7" s="136">
        <f t="shared" si="2"/>
        <v>236403.06235163109</v>
      </c>
      <c r="I7" s="137">
        <f t="shared" si="0"/>
        <v>44685.47655910204</v>
      </c>
      <c r="J7" s="138">
        <f t="shared" si="1"/>
        <v>0.22692082655192061</v>
      </c>
      <c r="K7" s="136">
        <f t="shared" si="3"/>
        <v>191717.58579252905</v>
      </c>
      <c r="L7" s="135"/>
    </row>
    <row r="8" spans="1:12" ht="15.75" customHeight="1" x14ac:dyDescent="0.15">
      <c r="A8" s="3">
        <v>2023</v>
      </c>
      <c r="B8" s="81">
        <v>38703.56</v>
      </c>
      <c r="C8" s="135"/>
      <c r="D8" s="14">
        <v>55316.348438609421</v>
      </c>
      <c r="E8" s="14">
        <v>86525.978851788386</v>
      </c>
      <c r="F8" s="14">
        <v>61498.702003538747</v>
      </c>
      <c r="G8" s="14">
        <v>41440.056032150213</v>
      </c>
      <c r="H8" s="136">
        <f t="shared" si="2"/>
        <v>244781.08532608679</v>
      </c>
      <c r="I8" s="137">
        <f t="shared" si="0"/>
        <v>45644.392365091357</v>
      </c>
      <c r="J8" s="138">
        <f t="shared" si="1"/>
        <v>0.22598293640588843</v>
      </c>
      <c r="K8" s="136">
        <f t="shared" si="3"/>
        <v>199136.69296099542</v>
      </c>
      <c r="L8" s="135"/>
    </row>
    <row r="9" spans="1:12" ht="15.75" customHeight="1" x14ac:dyDescent="0.15">
      <c r="A9" s="3">
        <v>2024</v>
      </c>
      <c r="B9" s="81">
        <v>39354.039999999994</v>
      </c>
      <c r="C9" s="135"/>
      <c r="D9" s="14">
        <v>57040.004658044942</v>
      </c>
      <c r="E9" s="14">
        <v>89659.292372880358</v>
      </c>
      <c r="F9" s="14">
        <v>63486.79802750516</v>
      </c>
      <c r="G9" s="14">
        <v>43274.630891105917</v>
      </c>
      <c r="H9" s="136">
        <f t="shared" si="2"/>
        <v>253460.72594953637</v>
      </c>
      <c r="I9" s="137">
        <f t="shared" si="0"/>
        <v>46411.525009882804</v>
      </c>
      <c r="J9" s="138">
        <f t="shared" si="1"/>
        <v>0.22504474586489395</v>
      </c>
      <c r="K9" s="136">
        <f t="shared" si="3"/>
        <v>207049.20093965356</v>
      </c>
      <c r="L9" s="135"/>
    </row>
    <row r="10" spans="1:12" ht="15.75" customHeight="1" x14ac:dyDescent="0.15">
      <c r="A10" s="3">
        <v>2025</v>
      </c>
      <c r="B10" s="81">
        <v>40329.759999999995</v>
      </c>
      <c r="C10" s="135"/>
      <c r="D10" s="14">
        <v>58817.369967951177</v>
      </c>
      <c r="E10" s="14">
        <v>92906.070702481156</v>
      </c>
      <c r="F10" s="14">
        <v>65539.164120135523</v>
      </c>
      <c r="G10" s="14">
        <v>45190.423422897329</v>
      </c>
      <c r="H10" s="136">
        <f t="shared" si="2"/>
        <v>262453.02821346524</v>
      </c>
      <c r="I10" s="137">
        <f t="shared" si="0"/>
        <v>47562.223977069982</v>
      </c>
      <c r="J10" s="138">
        <f t="shared" si="1"/>
        <v>0.22410627291414706</v>
      </c>
      <c r="K10" s="136">
        <f t="shared" si="3"/>
        <v>214890.80423639526</v>
      </c>
      <c r="L10" s="135"/>
    </row>
    <row r="11" spans="1:12" ht="15.75" customHeight="1" x14ac:dyDescent="0.15">
      <c r="A11" s="3">
        <v>2026</v>
      </c>
      <c r="B11" s="81">
        <v>41142.859999999993</v>
      </c>
      <c r="C11" s="135"/>
      <c r="D11" s="14">
        <v>60588.539576525822</v>
      </c>
      <c r="E11" s="14">
        <v>96363.46555165069</v>
      </c>
      <c r="F11" s="14">
        <v>67491.401134462081</v>
      </c>
      <c r="G11" s="14">
        <v>46861.23326846461</v>
      </c>
      <c r="H11" s="136">
        <f t="shared" si="2"/>
        <v>271304.6395311032</v>
      </c>
      <c r="I11" s="137">
        <f t="shared" si="0"/>
        <v>48521.13978305929</v>
      </c>
      <c r="J11" s="138">
        <f t="shared" si="1"/>
        <v>0.22332290255426968</v>
      </c>
      <c r="K11" s="136">
        <f t="shared" si="3"/>
        <v>222783.49974804389</v>
      </c>
      <c r="L11" s="135"/>
    </row>
    <row r="12" spans="1:12" ht="15.75" customHeight="1" x14ac:dyDescent="0.15">
      <c r="A12" s="3">
        <v>2027</v>
      </c>
      <c r="B12" s="81">
        <v>41955.96</v>
      </c>
      <c r="C12" s="135"/>
      <c r="D12" s="14">
        <v>62413.044480168028</v>
      </c>
      <c r="E12" s="14">
        <v>99949.523458601936</v>
      </c>
      <c r="F12" s="14">
        <v>69501.79008605046</v>
      </c>
      <c r="G12" s="14">
        <v>48593.817386733885</v>
      </c>
      <c r="H12" s="136">
        <f t="shared" si="2"/>
        <v>280458.17541155429</v>
      </c>
      <c r="I12" s="137">
        <f t="shared" si="0"/>
        <v>49480.055589048614</v>
      </c>
      <c r="J12" s="138">
        <f t="shared" si="1"/>
        <v>0.22253957970232427</v>
      </c>
      <c r="K12" s="136">
        <f t="shared" si="3"/>
        <v>230978.11982250569</v>
      </c>
      <c r="L12" s="135"/>
    </row>
    <row r="13" spans="1:12" ht="15.75" customHeight="1" x14ac:dyDescent="0.15">
      <c r="A13" s="3">
        <v>2028</v>
      </c>
      <c r="B13" s="81">
        <v>42769.06</v>
      </c>
      <c r="C13" s="135"/>
      <c r="D13" s="14">
        <v>64292.490766564806</v>
      </c>
      <c r="E13" s="14">
        <v>103669.03247421132</v>
      </c>
      <c r="F13" s="14">
        <v>71572.063166116423</v>
      </c>
      <c r="G13" s="14">
        <v>50390.459736456047</v>
      </c>
      <c r="H13" s="136">
        <f t="shared" si="2"/>
        <v>289924.04614334856</v>
      </c>
      <c r="I13" s="137">
        <f t="shared" si="0"/>
        <v>50438.971395037923</v>
      </c>
      <c r="J13" s="138">
        <f t="shared" si="1"/>
        <v>0.22175632418835778</v>
      </c>
      <c r="K13" s="136">
        <f t="shared" si="3"/>
        <v>239485.07474831064</v>
      </c>
      <c r="L13" s="135"/>
    </row>
    <row r="14" spans="1:12" ht="15.75" customHeight="1" x14ac:dyDescent="0.15">
      <c r="A14" s="3">
        <v>2029</v>
      </c>
      <c r="B14" s="81">
        <v>43744.78</v>
      </c>
      <c r="C14" s="135"/>
      <c r="D14" s="14">
        <v>66228.53288758031</v>
      </c>
      <c r="E14" s="14">
        <v>107526.95883127935</v>
      </c>
      <c r="F14" s="14">
        <v>73704.004163235164</v>
      </c>
      <c r="G14" s="14">
        <v>52253.528720396418</v>
      </c>
      <c r="H14" s="136">
        <f t="shared" si="2"/>
        <v>299713.02460249123</v>
      </c>
      <c r="I14" s="137">
        <f t="shared" si="0"/>
        <v>51589.670362225108</v>
      </c>
      <c r="J14" s="138">
        <f t="shared" si="1"/>
        <v>0.22097315582270433</v>
      </c>
      <c r="K14" s="136">
        <f t="shared" si="3"/>
        <v>248123.35424026614</v>
      </c>
      <c r="L14" s="135"/>
    </row>
    <row r="15" spans="1:12" ht="15.75" customHeight="1" x14ac:dyDescent="0.15">
      <c r="A15" s="3">
        <v>2030</v>
      </c>
      <c r="B15" s="81">
        <v>44557.88</v>
      </c>
      <c r="C15" s="135"/>
      <c r="D15" s="14">
        <v>68222.875115648058</v>
      </c>
      <c r="E15" s="14">
        <v>111528.45357537041</v>
      </c>
      <c r="F15" s="14">
        <v>75899.4500002891</v>
      </c>
      <c r="G15" s="14">
        <v>54185.48030745401</v>
      </c>
      <c r="H15" s="136">
        <f t="shared" si="2"/>
        <v>309836.25899876154</v>
      </c>
      <c r="I15" s="137">
        <f t="shared" si="0"/>
        <v>52548.586168214424</v>
      </c>
      <c r="J15" s="138">
        <f t="shared" si="1"/>
        <v>0.2201900943940869</v>
      </c>
      <c r="K15" s="136">
        <f t="shared" si="3"/>
        <v>257287.67283054712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topLeftCell="F1"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0.23999999463558197</v>
      </c>
      <c r="F6" s="16">
        <f>'Baseline year demographics'!C8</f>
        <v>0.23999999463558197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0.23999999463558197</v>
      </c>
      <c r="F8" s="16">
        <f>'Baseline year demographics'!C8*'Baseline year demographics'!C9</f>
        <v>0.23999999463558197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0.23999999463558197</v>
      </c>
      <c r="E11" s="110">
        <f>'Baseline year demographics'!$C8</f>
        <v>0.23999999463558197</v>
      </c>
      <c r="F11" s="110">
        <f>'Baseline year demographics'!$C8</f>
        <v>0.23999999463558197</v>
      </c>
      <c r="G11" s="110">
        <f>'Baseline year demographics'!$C8</f>
        <v>0.23999999463558197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0.23999999463558197</v>
      </c>
      <c r="I15" s="16">
        <f>'Baseline year demographics'!$C$8</f>
        <v>0.23999999463558197</v>
      </c>
      <c r="J15" s="16">
        <f>'Baseline year demographics'!$C$8</f>
        <v>0.23999999463558197</v>
      </c>
      <c r="K15" s="16">
        <f>'Baseline year demographics'!$C$8</f>
        <v>0.23999999463558197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3.2159999281167986E-2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2.2511999496817588E-2</v>
      </c>
      <c r="M30" s="16">
        <f>'Baseline year demographics'!$C$8*('Baseline year demographics'!$C$9)*(0.7)</f>
        <v>0.16799999624490736</v>
      </c>
      <c r="N30" s="16">
        <f>'Baseline year demographics'!$C$8*('Baseline year demographics'!$C$9)*(0.7)</f>
        <v>0.16799999624490736</v>
      </c>
      <c r="O30" s="16">
        <f>'Baseline year demographics'!$C$8*('Baseline year demographics'!$C$9)*(0.7)</f>
        <v>0.16799999624490736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9.6479997843503945E-3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0.10184000071883202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4.9901600352227689E-2</v>
      </c>
      <c r="M33" s="16">
        <f>(1-'Baseline year demographics'!$C$8)*('Baseline year demographics'!$C$9)*(0.49)</f>
        <v>0.37240000262856482</v>
      </c>
      <c r="N33" s="16">
        <f>(1-'Baseline year demographics'!$C$8)*('Baseline year demographics'!$C$9)*(0.49)</f>
        <v>0.37240000262856482</v>
      </c>
      <c r="O33" s="16">
        <f>(1-'Baseline year demographics'!$C$8)*('Baseline year demographics'!$C$9)*(0.49)</f>
        <v>0.37240000262856482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2.1386400150954724E-2</v>
      </c>
      <c r="M34" s="16">
        <f>(1-'Baseline year demographics'!$C$8)*('Baseline year demographics'!$C$9)*(0.21)</f>
        <v>0.15960000112652778</v>
      </c>
      <c r="N34" s="16">
        <f>(1-'Baseline year demographics'!$C$8)*('Baseline year demographics'!$C$9)*(0.21)</f>
        <v>0.15960000112652778</v>
      </c>
      <c r="O34" s="16">
        <f>(1-'Baseline year demographics'!$C$8)*('Baseline year demographics'!$C$9)*(0.21)</f>
        <v>0.15960000112652778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3.0552000215649605E-2</v>
      </c>
      <c r="M35" s="16">
        <f>(1-'Baseline year demographics'!$C$8)*('Baseline year demographics'!$C$9)*(0.3)</f>
        <v>0.2280000016093254</v>
      </c>
      <c r="N35" s="16">
        <f>(1-'Baseline year demographics'!$C$8)*('Baseline year demographics'!$C$9)*(0.3)</f>
        <v>0.2280000016093254</v>
      </c>
      <c r="O35" s="16">
        <f>(1-'Baseline year demographics'!$C$8)*('Baseline year demographics'!$C$9)*(0.3)</f>
        <v>0.2280000016093254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workbookViewId="0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0.19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0.40300000000000002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0.91300000000000003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5.3999999999999999E-2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0.98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9.1999999999999998E-2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0.13609302325581396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0.13609302325581396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0.1990232558139535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0.38934883720930236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0.40285581395348841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0.25619999999999998</v>
      </c>
    </row>
    <row r="17" spans="1:11" x14ac:dyDescent="0.15">
      <c r="B17" s="10" t="s">
        <v>9</v>
      </c>
      <c r="K17" s="98">
        <f>'Prevalence of anaemia'!F3</f>
        <v>0.25619999999999998</v>
      </c>
    </row>
    <row r="18" spans="1:11" x14ac:dyDescent="0.15">
      <c r="B18" s="10" t="s">
        <v>10</v>
      </c>
      <c r="K18" s="98">
        <f>'Prevalence of anaemia'!G3</f>
        <v>0.25619999999999998</v>
      </c>
    </row>
    <row r="19" spans="1:11" x14ac:dyDescent="0.15">
      <c r="B19" s="10" t="s">
        <v>111</v>
      </c>
      <c r="K19" s="98">
        <f>'Prevalence of anaemia'!H3</f>
        <v>0.28753200000000001</v>
      </c>
    </row>
    <row r="20" spans="1:11" x14ac:dyDescent="0.15">
      <c r="B20" s="10" t="s">
        <v>112</v>
      </c>
      <c r="K20" s="98">
        <f>'Prevalence of anaemia'!I3</f>
        <v>0.28753200000000001</v>
      </c>
    </row>
    <row r="21" spans="1:11" x14ac:dyDescent="0.15">
      <c r="B21" s="10" t="s">
        <v>113</v>
      </c>
      <c r="K21" s="98">
        <f>'Prevalence of anaemia'!J3</f>
        <v>0.28753200000000001</v>
      </c>
    </row>
    <row r="22" spans="1:11" x14ac:dyDescent="0.15">
      <c r="B22" s="10" t="s">
        <v>114</v>
      </c>
      <c r="K22" s="98">
        <f>'Prevalence of anaemia'!K3</f>
        <v>0.28753200000000001</v>
      </c>
    </row>
    <row r="23" spans="1:11" x14ac:dyDescent="0.15">
      <c r="B23" s="10" t="s">
        <v>107</v>
      </c>
      <c r="K23" s="98">
        <f>'Prevalence of anaemia'!L3</f>
        <v>0.20537999999999998</v>
      </c>
    </row>
    <row r="24" spans="1:11" x14ac:dyDescent="0.15">
      <c r="B24" s="10" t="s">
        <v>108</v>
      </c>
      <c r="K24" s="98">
        <f>'Prevalence of anaemia'!M3</f>
        <v>0.20537999999999998</v>
      </c>
    </row>
    <row r="25" spans="1:11" x14ac:dyDescent="0.15">
      <c r="B25" s="10" t="s">
        <v>109</v>
      </c>
      <c r="K25" s="98">
        <f>'Prevalence of anaemia'!N3</f>
        <v>0.20537999999999998</v>
      </c>
    </row>
    <row r="26" spans="1:11" x14ac:dyDescent="0.15">
      <c r="B26" s="10" t="s">
        <v>110</v>
      </c>
      <c r="K26" s="98">
        <f>'Prevalence of anaemia'!O3</f>
        <v>0.20537999999999998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0.53905062254854785</v>
      </c>
      <c r="D2" s="82">
        <f t="shared" si="0"/>
        <v>0.53905062254854785</v>
      </c>
      <c r="E2" s="82">
        <f t="shared" si="0"/>
        <v>0.43845607610018256</v>
      </c>
      <c r="F2" s="82">
        <f t="shared" si="0"/>
        <v>0.23607557118419042</v>
      </c>
      <c r="G2" s="82">
        <f t="shared" si="0"/>
        <v>0.22541321020127125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0.32485635419563819</v>
      </c>
      <c r="D3" s="82">
        <f t="shared" si="1"/>
        <v>0.32485635419563819</v>
      </c>
      <c r="E3" s="82">
        <f t="shared" si="1"/>
        <v>0.36252066808586397</v>
      </c>
      <c r="F3" s="82">
        <f t="shared" si="1"/>
        <v>0.37457559160650722</v>
      </c>
      <c r="G3" s="82">
        <f t="shared" si="1"/>
        <v>0.37173097584524034</v>
      </c>
    </row>
    <row r="4" spans="1:7" ht="15.75" customHeight="1" x14ac:dyDescent="0.15">
      <c r="A4" s="11"/>
      <c r="B4" s="12" t="s">
        <v>25</v>
      </c>
      <c r="C4" s="82">
        <v>0.10306738223017292</v>
      </c>
      <c r="D4" s="82">
        <v>0.10306738223017292</v>
      </c>
      <c r="E4" s="82">
        <v>0.15774120453190221</v>
      </c>
      <c r="F4" s="82">
        <v>0.29386165772212286</v>
      </c>
      <c r="G4" s="82">
        <v>0.30643530113297557</v>
      </c>
    </row>
    <row r="5" spans="1:7" ht="15.75" customHeight="1" x14ac:dyDescent="0.15">
      <c r="A5" s="11"/>
      <c r="B5" s="12" t="s">
        <v>26</v>
      </c>
      <c r="C5" s="82">
        <v>3.3025641025641025E-2</v>
      </c>
      <c r="D5" s="82">
        <v>3.3025641025641025E-2</v>
      </c>
      <c r="E5" s="82">
        <v>4.1282051282051278E-2</v>
      </c>
      <c r="F5" s="82">
        <v>9.5487179487179497E-2</v>
      </c>
      <c r="G5" s="82">
        <v>9.6420512820512824E-2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0.2964705882352941</v>
      </c>
      <c r="D14" s="85">
        <v>0.17985882352941179</v>
      </c>
      <c r="E14" s="84">
        <v>5.2941176470588233E-3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0.24352941176470591</v>
      </c>
      <c r="D15" s="85">
        <v>0.50505882352941178</v>
      </c>
      <c r="E15" s="84">
        <v>8.602941176470591E-2</v>
      </c>
      <c r="F15" s="87">
        <v>2.6470588235294125E-3</v>
      </c>
      <c r="G15" s="87">
        <v>0</v>
      </c>
    </row>
    <row r="16" spans="1:7" ht="15.75" customHeight="1" x14ac:dyDescent="0.15">
      <c r="B16" s="4" t="s">
        <v>39</v>
      </c>
      <c r="C16" s="84">
        <v>5.9882534775888729E-2</v>
      </c>
      <c r="D16" s="88">
        <v>0.28908809891808351</v>
      </c>
      <c r="E16" s="84">
        <v>0.90866398763523959</v>
      </c>
      <c r="F16" s="87">
        <v>0.74440185471406495</v>
      </c>
      <c r="G16" s="87">
        <v>0</v>
      </c>
    </row>
    <row r="17" spans="2:7" ht="15.75" customHeight="1" x14ac:dyDescent="0.15">
      <c r="B17" s="4" t="s">
        <v>40</v>
      </c>
      <c r="C17" s="84">
        <v>0.40011746522411135</v>
      </c>
      <c r="D17" s="88">
        <v>2.5994254023092935E-2</v>
      </c>
      <c r="E17" s="84">
        <v>1.248295299566382E-5</v>
      </c>
      <c r="F17" s="87">
        <v>0.25295108646240566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2.123491525423729</v>
      </c>
      <c r="C2" s="89">
        <v>2.123491525423729</v>
      </c>
      <c r="D2" s="89">
        <v>7.2000338983050858</v>
      </c>
      <c r="E2" s="89">
        <v>6.9346271186440687</v>
      </c>
      <c r="F2" s="89">
        <v>2.4221186440677971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11" sqref="E11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0.74380000000000002</v>
      </c>
      <c r="F2" s="98">
        <f t="shared" si="0"/>
        <v>0.74380000000000002</v>
      </c>
      <c r="G2" s="98">
        <f t="shared" si="0"/>
        <v>0.74380000000000002</v>
      </c>
      <c r="H2" s="98">
        <f t="shared" si="0"/>
        <v>0.71246799999999999</v>
      </c>
      <c r="I2" s="98">
        <f t="shared" si="0"/>
        <v>0.71246799999999999</v>
      </c>
      <c r="J2" s="98">
        <f t="shared" si="0"/>
        <v>0.71246799999999999</v>
      </c>
      <c r="K2" s="98">
        <f t="shared" si="0"/>
        <v>0.71246799999999999</v>
      </c>
      <c r="L2" s="98">
        <f t="shared" si="0"/>
        <v>0.79461999999999999</v>
      </c>
      <c r="M2" s="98">
        <f t="shared" si="0"/>
        <v>0.79461999999999999</v>
      </c>
      <c r="N2" s="98">
        <f t="shared" si="0"/>
        <v>0.79461999999999999</v>
      </c>
      <c r="O2" s="98">
        <f t="shared" si="0"/>
        <v>0.79461999999999999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0.25619999999999998</v>
      </c>
      <c r="F3" s="98">
        <f t="shared" si="1"/>
        <v>0.25619999999999998</v>
      </c>
      <c r="G3" s="98">
        <f t="shared" si="1"/>
        <v>0.25619999999999998</v>
      </c>
      <c r="H3" s="98">
        <f t="shared" si="1"/>
        <v>0.28753200000000001</v>
      </c>
      <c r="I3" s="98">
        <f t="shared" si="1"/>
        <v>0.28753200000000001</v>
      </c>
      <c r="J3" s="98">
        <f t="shared" si="1"/>
        <v>0.28753200000000001</v>
      </c>
      <c r="K3" s="98">
        <f t="shared" si="1"/>
        <v>0.28753200000000001</v>
      </c>
      <c r="L3" s="98">
        <f t="shared" si="1"/>
        <v>0.20537999999999998</v>
      </c>
      <c r="M3" s="98">
        <f t="shared" si="1"/>
        <v>0.20537999999999998</v>
      </c>
      <c r="N3" s="98">
        <f t="shared" si="1"/>
        <v>0.20537999999999998</v>
      </c>
      <c r="O3" s="98">
        <f>O6</f>
        <v>0.20537999999999998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0.61</v>
      </c>
      <c r="F5" s="101">
        <v>0.61</v>
      </c>
      <c r="G5" s="102">
        <v>0.61</v>
      </c>
      <c r="H5" s="103">
        <v>0.68459999999999999</v>
      </c>
      <c r="I5" s="103">
        <v>0.68459999999999999</v>
      </c>
      <c r="J5" s="103">
        <v>0.68459999999999999</v>
      </c>
      <c r="K5" s="103">
        <v>0.68459999999999999</v>
      </c>
      <c r="L5" s="103">
        <v>0.48899999999999999</v>
      </c>
      <c r="M5" s="103">
        <v>0.48899999999999999</v>
      </c>
      <c r="N5" s="103">
        <v>0.48899999999999999</v>
      </c>
      <c r="O5" s="103">
        <v>0.48899999999999999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0.25619999999999998</v>
      </c>
      <c r="F6" s="142">
        <f t="shared" ref="F6:O6" si="2">0.42*F5</f>
        <v>0.25619999999999998</v>
      </c>
      <c r="G6" s="142">
        <f t="shared" si="2"/>
        <v>0.25619999999999998</v>
      </c>
      <c r="H6" s="142">
        <f t="shared" si="2"/>
        <v>0.28753200000000001</v>
      </c>
      <c r="I6" s="142">
        <f t="shared" si="2"/>
        <v>0.28753200000000001</v>
      </c>
      <c r="J6" s="142">
        <f t="shared" si="2"/>
        <v>0.28753200000000001</v>
      </c>
      <c r="K6" s="142">
        <f t="shared" si="2"/>
        <v>0.28753200000000001</v>
      </c>
      <c r="L6" s="142">
        <f t="shared" si="2"/>
        <v>0.20537999999999998</v>
      </c>
      <c r="M6" s="142">
        <f t="shared" si="2"/>
        <v>0.20537999999999998</v>
      </c>
      <c r="N6" s="142">
        <f t="shared" si="2"/>
        <v>0.20537999999999998</v>
      </c>
      <c r="O6" s="142">
        <f t="shared" si="2"/>
        <v>0.20537999999999998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0.71962790697674417</v>
      </c>
      <c r="D2" s="150">
        <v>0.1632093023255814</v>
      </c>
      <c r="E2" s="150">
        <v>9.8334883720930244E-2</v>
      </c>
      <c r="F2" s="150">
        <v>1.8827906976744187E-2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2018-03-14T05:29:18Z</dcterms:modified>
</cp:coreProperties>
</file>