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Optima Nutrition/Applications/Tanzania/RegionalBooks/NewBooks/"/>
    </mc:Choice>
  </mc:AlternateContent>
  <xr:revisionPtr revIDLastSave="0" documentId="13_ncr:1_{4B143D13-628E-EC4B-8D61-FBD6EEC41BC9}" xr6:coauthVersionLast="28" xr6:coauthVersionMax="28" xr10:uidLastSave="{00000000-0000-0000-0000-000000000000}"/>
  <bookViews>
    <workbookView xWindow="0" yWindow="-21140" windowWidth="19200" windowHeight="21140" tabRatio="500" firstSheet="27" activeTab="27" xr2:uid="{00000000-000D-0000-FFFF-FFFF00000000}"/>
  </bookViews>
  <sheets>
    <sheet name="Baseline year demographics" sheetId="1" r:id="rId1"/>
    <sheet name="Demographic projections" sheetId="2" r:id="rId2"/>
    <sheet name="Annual prevalence" sheetId="46" r:id="rId3"/>
    <sheet name="Causes of death" sheetId="4" r:id="rId4"/>
    <sheet name="Incidence of conditions" sheetId="7" r:id="rId5"/>
    <sheet name="Distributions" sheetId="5" r:id="rId6"/>
    <sheet name="Prevalence of anaemia" sheetId="29" r:id="rId7"/>
    <sheet name="Distribution births" sheetId="36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aemia" sheetId="30" r:id="rId17"/>
    <sheet name="Programs wasting" sheetId="31" r:id="rId18"/>
    <sheet name="Programs for children" sheetId="28" r:id="rId19"/>
    <sheet name="Programs family planning" sheetId="34" r:id="rId20"/>
    <sheet name="Programs for PW" sheetId="38" r:id="rId21"/>
    <sheet name="Programs birth age" sheetId="37" r:id="rId22"/>
    <sheet name="Programs target population" sheetId="21" r:id="rId23"/>
    <sheet name="Programs impacted population" sheetId="39" r:id="rId24"/>
    <sheet name="Program dependencies" sheetId="40" r:id="rId25"/>
    <sheet name="Program risk areas" sheetId="41" r:id="rId26"/>
    <sheet name="Population risk areas" sheetId="42" r:id="rId27"/>
    <sheet name="Programs cost and coverage" sheetId="20" r:id="rId28"/>
    <sheet name="Programs annual spending" sheetId="43" r:id="rId29"/>
    <sheet name="Reference programs" sheetId="44" r:id="rId30"/>
    <sheet name="Programs to include" sheetId="45" r:id="rId3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L36" i="21"/>
  <c r="O36" i="21"/>
  <c r="M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J7" i="2" s="1"/>
  <c r="H8" i="2"/>
  <c r="H9" i="2"/>
  <c r="H10" i="2"/>
  <c r="H11" i="2"/>
  <c r="H12" i="2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6" i="2"/>
  <c r="J10" i="2"/>
  <c r="J11" i="2"/>
  <c r="J12" i="2"/>
  <c r="J14" i="2"/>
  <c r="J15" i="2"/>
  <c r="K9" i="2" l="1"/>
  <c r="K2" i="2"/>
  <c r="K8" i="2"/>
  <c r="K4" i="2"/>
  <c r="J8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<sst xmlns="http://schemas.openxmlformats.org/spreadsheetml/2006/main" count="1405" uniqueCount="271">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</sst>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</cellXfs>
  <cellStyles count="73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5"/>
  <sheetViews>
    <sheetView topLeftCell="A13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271146.28121979942</v>
      </c>
    </row>
    <row r="4" spans="1:3" ht="15.75" customHeight="1" x14ac:dyDescent="0.15">
      <c r="B4" s="4" t="s">
        <v>3</v>
      </c>
      <c r="C4" s="133">
        <v>40494.14796509502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47612.47143042973</v>
      </c>
    </row>
    <row r="7" spans="1:3" ht="15.75" customHeight="1" x14ac:dyDescent="0.15">
      <c r="B7" s="18" t="s">
        <v>65</v>
      </c>
      <c r="C7" s="96">
        <v>0.19500000000000001</v>
      </c>
    </row>
    <row r="8" spans="1:3" ht="15.75" customHeight="1" x14ac:dyDescent="0.15">
      <c r="B8" s="4" t="s">
        <v>64</v>
      </c>
      <c r="C8" s="13">
        <v>0.56000000238418579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0.66100000000000003</v>
      </c>
    </row>
    <row r="11" spans="1:3" ht="15.75" customHeight="1" x14ac:dyDescent="0.15">
      <c r="B11" s="4" t="s">
        <v>174</v>
      </c>
      <c r="C11" s="22">
        <v>0.48399999999999999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6.02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30</v>
      </c>
    </row>
    <row r="23" spans="1:3" ht="15.75" customHeight="1" x14ac:dyDescent="0.15">
      <c r="B23" s="90" t="s">
        <v>269</v>
      </c>
      <c r="C23" s="13">
        <v>46</v>
      </c>
    </row>
    <row r="24" spans="1:3" ht="15.75" customHeight="1" x14ac:dyDescent="0.15">
      <c r="B24" s="90" t="s">
        <v>270</v>
      </c>
      <c r="C24" s="13">
        <v>65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75091.814816975515</v>
      </c>
      <c r="D34" s="92"/>
      <c r="E34" s="93"/>
    </row>
    <row r="35" spans="1:5" ht="15" customHeight="1" x14ac:dyDescent="0.2">
      <c r="B35" s="91" t="s">
        <v>108</v>
      </c>
      <c r="C35" s="26">
        <v>120709.78511235771</v>
      </c>
      <c r="D35" s="92"/>
      <c r="E35" s="92"/>
    </row>
    <row r="36" spans="1:5" ht="15.75" customHeight="1" x14ac:dyDescent="0.2">
      <c r="B36" s="91" t="s">
        <v>109</v>
      </c>
      <c r="C36" s="26">
        <v>85072.107375809152</v>
      </c>
      <c r="D36" s="92"/>
    </row>
    <row r="37" spans="1:5" ht="15.75" customHeight="1" x14ac:dyDescent="0.2">
      <c r="B37" s="91" t="s">
        <v>110</v>
      </c>
      <c r="C37" s="26">
        <v>53191.504741111807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69042.877156901668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99171.901019670535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69170.733375463518</v>
      </c>
      <c r="D42" s="92"/>
    </row>
    <row r="43" spans="1:5" ht="15.75" customHeight="1" x14ac:dyDescent="0.2">
      <c r="B43" s="91" t="s">
        <v>110</v>
      </c>
      <c r="C43" s="131">
        <f t="shared" si="0"/>
        <v>49067.229063788734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6048.9376600738451</v>
      </c>
    </row>
    <row r="47" spans="1:5" ht="15.75" customHeight="1" x14ac:dyDescent="0.2">
      <c r="B47" s="91" t="s">
        <v>112</v>
      </c>
      <c r="C47" s="132">
        <f t="shared" ref="C47:C49" si="1">C53*C$6</f>
        <v>21537.884092687174</v>
      </c>
    </row>
    <row r="48" spans="1:5" ht="15.75" customHeight="1" x14ac:dyDescent="0.2">
      <c r="B48" s="91" t="s">
        <v>113</v>
      </c>
      <c r="C48" s="132">
        <f t="shared" si="1"/>
        <v>15901.374000345637</v>
      </c>
    </row>
    <row r="49" spans="1:3" ht="15.75" customHeight="1" x14ac:dyDescent="0.2">
      <c r="B49" s="91" t="s">
        <v>114</v>
      </c>
      <c r="C49" s="132">
        <f t="shared" si="1"/>
        <v>4124.2756773230758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0.66100000000000003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0.48399999999999999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0.48399999999999999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0.48399999999999999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0.48399999999999999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"/>
  <sheetViews>
    <sheetView workbookViewId="0">
      <selection activeCell="E9" sqref="E9:E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41276.664000000004</v>
      </c>
      <c r="C2" s="135"/>
      <c r="D2" s="14">
        <v>75091.814816975515</v>
      </c>
      <c r="E2" s="14">
        <v>120709.78511235771</v>
      </c>
      <c r="F2" s="14">
        <v>85072.107375809152</v>
      </c>
      <c r="G2" s="14">
        <v>53191.504741111807</v>
      </c>
      <c r="H2" s="136">
        <f>D2+E2+F2+G2</f>
        <v>334065.21204625419</v>
      </c>
      <c r="I2" s="137">
        <f t="shared" ref="I2:I15" si="0">(B2 + 25.36*B2/(1000-25.36))/(1-0.13)</f>
        <v>48678.939279436869</v>
      </c>
      <c r="J2" s="138">
        <f t="shared" ref="J2:J15" si="1">D2/H2</f>
        <v>0.22478190517658095</v>
      </c>
      <c r="K2" s="136">
        <f>H2-I2</f>
        <v>285386.2727668173</v>
      </c>
      <c r="L2" s="135"/>
    </row>
    <row r="3" spans="1:12" ht="15.75" customHeight="1" x14ac:dyDescent="0.15">
      <c r="A3" s="3">
        <v>2018</v>
      </c>
      <c r="B3" s="81">
        <v>42059.16</v>
      </c>
      <c r="C3" s="135"/>
      <c r="D3" s="14">
        <v>78338.1726724646</v>
      </c>
      <c r="E3" s="14">
        <v>124179.03764232564</v>
      </c>
      <c r="F3" s="14">
        <v>88094.586314141357</v>
      </c>
      <c r="G3" s="14">
        <v>55826.685155936575</v>
      </c>
      <c r="H3" s="136">
        <f t="shared" ref="H3:H15" si="2">D3+E3+F3+G3</f>
        <v>346438.48178486817</v>
      </c>
      <c r="I3" s="137">
        <f t="shared" si="0"/>
        <v>49601.762772885908</v>
      </c>
      <c r="J3" s="138">
        <f t="shared" si="1"/>
        <v>0.22612433892696465</v>
      </c>
      <c r="K3" s="136">
        <f t="shared" ref="K3:K15" si="3">H3-I3</f>
        <v>296836.71901198226</v>
      </c>
      <c r="L3" s="135"/>
    </row>
    <row r="4" spans="1:12" ht="15.75" customHeight="1" x14ac:dyDescent="0.15">
      <c r="A4" s="3">
        <v>2019</v>
      </c>
      <c r="B4" s="81">
        <v>43037.279999999999</v>
      </c>
      <c r="C4" s="135"/>
      <c r="D4" s="14">
        <v>81724.876574344788</v>
      </c>
      <c r="E4" s="14">
        <v>127747.99802203818</v>
      </c>
      <c r="F4" s="14">
        <v>91224.449202565535</v>
      </c>
      <c r="G4" s="14">
        <v>58592.416038406016</v>
      </c>
      <c r="H4" s="136">
        <f t="shared" si="2"/>
        <v>359289.73983735451</v>
      </c>
      <c r="I4" s="137">
        <f t="shared" si="0"/>
        <v>50755.292139697209</v>
      </c>
      <c r="J4" s="138">
        <f t="shared" si="1"/>
        <v>0.22746231665658059</v>
      </c>
      <c r="K4" s="136">
        <f t="shared" si="3"/>
        <v>308534.44769765728</v>
      </c>
      <c r="L4" s="135"/>
    </row>
    <row r="5" spans="1:12" ht="15.75" customHeight="1" x14ac:dyDescent="0.15">
      <c r="A5" s="3">
        <v>2020</v>
      </c>
      <c r="B5" s="81">
        <v>43819.775999999998</v>
      </c>
      <c r="C5" s="135"/>
      <c r="D5" s="14">
        <v>85257.993941432622</v>
      </c>
      <c r="E5" s="14">
        <v>131419.53189912834</v>
      </c>
      <c r="F5" s="14">
        <v>94465.511224900198</v>
      </c>
      <c r="G5" s="14">
        <v>61495.165038517211</v>
      </c>
      <c r="H5" s="136">
        <f t="shared" si="2"/>
        <v>372638.20210397837</v>
      </c>
      <c r="I5" s="137">
        <f t="shared" si="0"/>
        <v>51678.115633146241</v>
      </c>
      <c r="J5" s="138">
        <f t="shared" si="1"/>
        <v>0.22879563463985053</v>
      </c>
      <c r="K5" s="136">
        <f t="shared" si="3"/>
        <v>320960.08647083212</v>
      </c>
      <c r="L5" s="135"/>
    </row>
    <row r="6" spans="1:12" ht="15.75" customHeight="1" x14ac:dyDescent="0.15">
      <c r="A6" s="3">
        <v>2021</v>
      </c>
      <c r="B6" s="81">
        <v>44602.272000000004</v>
      </c>
      <c r="C6" s="135"/>
      <c r="D6" s="14">
        <v>87914.631186330284</v>
      </c>
      <c r="E6" s="14">
        <v>136178.54880595187</v>
      </c>
      <c r="F6" s="14">
        <v>97519.340023715689</v>
      </c>
      <c r="G6" s="14">
        <v>64217.590984067792</v>
      </c>
      <c r="H6" s="136">
        <f t="shared" si="2"/>
        <v>385830.11100006558</v>
      </c>
      <c r="I6" s="137">
        <f t="shared" si="0"/>
        <v>52600.939126595295</v>
      </c>
      <c r="J6" s="138">
        <f t="shared" si="1"/>
        <v>0.22785839850201672</v>
      </c>
      <c r="K6" s="136">
        <f t="shared" si="3"/>
        <v>333229.1718734703</v>
      </c>
      <c r="L6" s="135"/>
    </row>
    <row r="7" spans="1:12" ht="15.75" customHeight="1" x14ac:dyDescent="0.15">
      <c r="A7" s="3">
        <v>2022</v>
      </c>
      <c r="B7" s="81">
        <v>45580.392</v>
      </c>
      <c r="C7" s="135"/>
      <c r="D7" s="14">
        <v>90654.049190247752</v>
      </c>
      <c r="E7" s="14">
        <v>141109.90114566078</v>
      </c>
      <c r="F7" s="14">
        <v>100671.89131089281</v>
      </c>
      <c r="G7" s="14">
        <v>67060.540275223917</v>
      </c>
      <c r="H7" s="136">
        <f t="shared" si="2"/>
        <v>399496.38192202523</v>
      </c>
      <c r="I7" s="137">
        <f t="shared" si="0"/>
        <v>53754.468493406588</v>
      </c>
      <c r="J7" s="138">
        <f t="shared" si="1"/>
        <v>0.2269208265519207</v>
      </c>
      <c r="K7" s="136">
        <f t="shared" si="3"/>
        <v>345741.91342861863</v>
      </c>
      <c r="L7" s="135"/>
    </row>
    <row r="8" spans="1:12" ht="15.75" customHeight="1" x14ac:dyDescent="0.15">
      <c r="A8" s="3">
        <v>2023</v>
      </c>
      <c r="B8" s="81">
        <v>46558.512000000002</v>
      </c>
      <c r="C8" s="135"/>
      <c r="D8" s="14">
        <v>93478.827399843402</v>
      </c>
      <c r="E8" s="14">
        <v>146219.82959821259</v>
      </c>
      <c r="F8" s="14">
        <v>103926.35653243274</v>
      </c>
      <c r="G8" s="14">
        <v>70029.348549070477</v>
      </c>
      <c r="H8" s="136">
        <f t="shared" si="2"/>
        <v>413654.36207955919</v>
      </c>
      <c r="I8" s="137">
        <f t="shared" si="0"/>
        <v>54907.997860217889</v>
      </c>
      <c r="J8" s="138">
        <f t="shared" si="1"/>
        <v>0.22598293640588851</v>
      </c>
      <c r="K8" s="136">
        <f t="shared" si="3"/>
        <v>358746.36421934131</v>
      </c>
      <c r="L8" s="135"/>
    </row>
    <row r="9" spans="1:12" ht="15.75" customHeight="1" x14ac:dyDescent="0.15">
      <c r="A9" s="3">
        <v>2024</v>
      </c>
      <c r="B9" s="81">
        <v>47341.008000000002</v>
      </c>
      <c r="C9" s="135"/>
      <c r="D9" s="14">
        <v>96391.625637277641</v>
      </c>
      <c r="E9" s="14">
        <v>151514.80083357554</v>
      </c>
      <c r="F9" s="14">
        <v>107286.03030563785</v>
      </c>
      <c r="G9" s="14">
        <v>73129.587654381961</v>
      </c>
      <c r="H9" s="136">
        <f t="shared" si="2"/>
        <v>428322.04443087301</v>
      </c>
      <c r="I9" s="137">
        <f t="shared" si="0"/>
        <v>55830.821353666921</v>
      </c>
      <c r="J9" s="138">
        <f t="shared" si="1"/>
        <v>0.22504474586489398</v>
      </c>
      <c r="K9" s="136">
        <f t="shared" si="3"/>
        <v>372491.22307720606</v>
      </c>
      <c r="L9" s="135"/>
    </row>
    <row r="10" spans="1:12" ht="15.75" customHeight="1" x14ac:dyDescent="0.15">
      <c r="A10" s="3">
        <v>2025</v>
      </c>
      <c r="B10" s="81">
        <v>48514.752</v>
      </c>
      <c r="C10" s="135"/>
      <c r="D10" s="14">
        <v>99395.186604711795</v>
      </c>
      <c r="E10" s="14">
        <v>157001.51569536974</v>
      </c>
      <c r="F10" s="14">
        <v>110754.31375437642</v>
      </c>
      <c r="G10" s="14">
        <v>76367.076108848356</v>
      </c>
      <c r="H10" s="136">
        <f t="shared" si="2"/>
        <v>443518.09216330631</v>
      </c>
      <c r="I10" s="137">
        <f t="shared" si="0"/>
        <v>57215.056593840491</v>
      </c>
      <c r="J10" s="138">
        <f t="shared" si="1"/>
        <v>0.22410627291414714</v>
      </c>
      <c r="K10" s="136">
        <f t="shared" si="3"/>
        <v>386303.03556946584</v>
      </c>
      <c r="L10" s="135"/>
    </row>
    <row r="11" spans="1:12" ht="15.75" customHeight="1" x14ac:dyDescent="0.15">
      <c r="A11" s="3">
        <v>2026</v>
      </c>
      <c r="B11" s="81">
        <v>49492.872000000003</v>
      </c>
      <c r="C11" s="135"/>
      <c r="D11" s="14">
        <v>102388.27748668758</v>
      </c>
      <c r="E11" s="14">
        <v>162844.15038622086</v>
      </c>
      <c r="F11" s="14">
        <v>114053.3895621071</v>
      </c>
      <c r="G11" s="14">
        <v>79190.569516860982</v>
      </c>
      <c r="H11" s="136">
        <f t="shared" si="2"/>
        <v>458476.38695187651</v>
      </c>
      <c r="I11" s="137">
        <f t="shared" si="0"/>
        <v>58368.585960651792</v>
      </c>
      <c r="J11" s="138">
        <f t="shared" si="1"/>
        <v>0.22332290255426973</v>
      </c>
      <c r="K11" s="136">
        <f t="shared" si="3"/>
        <v>400107.80099122471</v>
      </c>
      <c r="L11" s="135"/>
    </row>
    <row r="12" spans="1:12" ht="15.75" customHeight="1" x14ac:dyDescent="0.15">
      <c r="A12" s="3">
        <v>2027</v>
      </c>
      <c r="B12" s="81">
        <v>50470.991999999998</v>
      </c>
      <c r="C12" s="135"/>
      <c r="D12" s="14">
        <v>105471.49942363481</v>
      </c>
      <c r="E12" s="14">
        <v>168904.21215081419</v>
      </c>
      <c r="F12" s="14">
        <v>117450.73604495832</v>
      </c>
      <c r="G12" s="14">
        <v>82118.454966985155</v>
      </c>
      <c r="H12" s="136">
        <f t="shared" si="2"/>
        <v>473944.90258639248</v>
      </c>
      <c r="I12" s="137">
        <f t="shared" si="0"/>
        <v>59522.115327463078</v>
      </c>
      <c r="J12" s="138">
        <f t="shared" si="1"/>
        <v>0.2225395797023243</v>
      </c>
      <c r="K12" s="136">
        <f t="shared" si="3"/>
        <v>414422.7872589294</v>
      </c>
      <c r="L12" s="135"/>
    </row>
    <row r="13" spans="1:12" ht="15.75" customHeight="1" x14ac:dyDescent="0.15">
      <c r="A13" s="3">
        <v>2028</v>
      </c>
      <c r="B13" s="81">
        <v>51449.112000000001</v>
      </c>
      <c r="C13" s="135"/>
      <c r="D13" s="14">
        <v>108647.56653530148</v>
      </c>
      <c r="E13" s="14">
        <v>175189.79229297026</v>
      </c>
      <c r="F13" s="14">
        <v>120949.28042441617</v>
      </c>
      <c r="G13" s="14">
        <v>85154.592109973135</v>
      </c>
      <c r="H13" s="136">
        <f t="shared" si="2"/>
        <v>489941.23136266106</v>
      </c>
      <c r="I13" s="137">
        <f t="shared" si="0"/>
        <v>60675.644694274386</v>
      </c>
      <c r="J13" s="138">
        <f t="shared" si="1"/>
        <v>0.22175632418835781</v>
      </c>
      <c r="K13" s="136">
        <f t="shared" si="3"/>
        <v>429265.58666838665</v>
      </c>
      <c r="L13" s="135"/>
    </row>
    <row r="14" spans="1:12" ht="15.75" customHeight="1" x14ac:dyDescent="0.15">
      <c r="A14" s="3">
        <v>2029</v>
      </c>
      <c r="B14" s="81">
        <v>52622.856</v>
      </c>
      <c r="C14" s="135"/>
      <c r="D14" s="14">
        <v>111919.27467182257</v>
      </c>
      <c r="E14" s="14">
        <v>181709.283225274</v>
      </c>
      <c r="F14" s="14">
        <v>124552.03711609273</v>
      </c>
      <c r="G14" s="14">
        <v>88302.983298105246</v>
      </c>
      <c r="H14" s="136">
        <f t="shared" si="2"/>
        <v>506483.57831129455</v>
      </c>
      <c r="I14" s="137">
        <f t="shared" si="0"/>
        <v>62059.879934447948</v>
      </c>
      <c r="J14" s="138">
        <f t="shared" si="1"/>
        <v>0.22097315582270435</v>
      </c>
      <c r="K14" s="136">
        <f t="shared" si="3"/>
        <v>444423.69837684662</v>
      </c>
      <c r="L14" s="135"/>
    </row>
    <row r="15" spans="1:12" ht="15.75" customHeight="1" x14ac:dyDescent="0.15">
      <c r="A15" s="3">
        <v>2030</v>
      </c>
      <c r="B15" s="81">
        <v>53600.976000000002</v>
      </c>
      <c r="C15" s="135"/>
      <c r="D15" s="14">
        <v>115289.50387487028</v>
      </c>
      <c r="E15" s="14">
        <v>188471.38967449847</v>
      </c>
      <c r="F15" s="14">
        <v>128262.11032700673</v>
      </c>
      <c r="G15" s="14">
        <v>91567.77886124402</v>
      </c>
      <c r="H15" s="136">
        <f t="shared" si="2"/>
        <v>523590.78273761948</v>
      </c>
      <c r="I15" s="137">
        <f t="shared" si="0"/>
        <v>63213.409301259249</v>
      </c>
      <c r="J15" s="138">
        <f t="shared" si="1"/>
        <v>0.2201900943940869</v>
      </c>
      <c r="K15" s="136">
        <f t="shared" si="3"/>
        <v>460377.37343636021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E50" sqref="E50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0.56000000238418579</v>
      </c>
      <c r="F6" s="16">
        <f>'Baseline year demographics'!C8</f>
        <v>0.56000000238418579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0.56000000238418579</v>
      </c>
      <c r="F8" s="16">
        <f>'Baseline year demographics'!C8*'Baseline year demographics'!C9</f>
        <v>0.56000000238418579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0.56000000238418579</v>
      </c>
      <c r="E11" s="110">
        <f>'Baseline year demographics'!$C8</f>
        <v>0.56000000238418579</v>
      </c>
      <c r="F11" s="110">
        <f>'Baseline year demographics'!$C8</f>
        <v>0.56000000238418579</v>
      </c>
      <c r="G11" s="110">
        <f>'Baseline year demographics'!$C8</f>
        <v>0.56000000238418579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0.56000000238418579</v>
      </c>
      <c r="I15" s="16">
        <f>'Baseline year demographics'!$C$8</f>
        <v>0.56000000238418579</v>
      </c>
      <c r="J15" s="16">
        <f>'Baseline year demographics'!$C$8</f>
        <v>0.56000000238418579</v>
      </c>
      <c r="K15" s="16">
        <f>'Baseline year demographics'!$C$8</f>
        <v>0.56000000238418579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0.10920000046491624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7.6440000325441348E-2</v>
      </c>
      <c r="M30" s="16">
        <f>'Baseline year demographics'!$C$8*('Baseline year demographics'!$C$9)*(0.7)</f>
        <v>0.39200000166893001</v>
      </c>
      <c r="N30" s="16">
        <f>'Baseline year demographics'!$C$8*('Baseline year demographics'!$C$9)*(0.7)</f>
        <v>0.39200000166893001</v>
      </c>
      <c r="O30" s="16">
        <f>'Baseline year demographics'!$C$8*('Baseline year demographics'!$C$9)*(0.7)</f>
        <v>0.39200000166893001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3.2760000139474867E-2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8.5799999535083771E-2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4.2041999772191051E-2</v>
      </c>
      <c r="M33" s="16">
        <f>(1-'Baseline year demographics'!$C$8)*('Baseline year demographics'!$C$9)*(0.49)</f>
        <v>0.21559999883174896</v>
      </c>
      <c r="N33" s="16">
        <f>(1-'Baseline year demographics'!$C$8)*('Baseline year demographics'!$C$9)*(0.49)</f>
        <v>0.21559999883174896</v>
      </c>
      <c r="O33" s="16">
        <f>(1-'Baseline year demographics'!$C$8)*('Baseline year demographics'!$C$9)*(0.49)</f>
        <v>0.21559999883174896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1.8017999902367594E-2</v>
      </c>
      <c r="M34" s="16">
        <f>(1-'Baseline year demographics'!$C$8)*('Baseline year demographics'!$C$9)*(0.21)</f>
        <v>9.2399999499320984E-2</v>
      </c>
      <c r="N34" s="16">
        <f>(1-'Baseline year demographics'!$C$8)*('Baseline year demographics'!$C$9)*(0.21)</f>
        <v>9.2399999499320984E-2</v>
      </c>
      <c r="O34" s="16">
        <f>(1-'Baseline year demographics'!$C$8)*('Baseline year demographics'!$C$9)*(0.21)</f>
        <v>9.2399999499320984E-2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2.5739999860525133E-2</v>
      </c>
      <c r="M35" s="16">
        <f>(1-'Baseline year demographics'!$C$8)*('Baseline year demographics'!$C$9)*(0.3)</f>
        <v>0.13199999928474426</v>
      </c>
      <c r="N35" s="16">
        <f>(1-'Baseline year demographics'!$C$8)*('Baseline year demographics'!$C$9)*(0.3)</f>
        <v>0.13199999928474426</v>
      </c>
      <c r="O35" s="16">
        <f>(1-'Baseline year demographics'!$C$8)*('Baseline year demographics'!$C$9)*(0.3)</f>
        <v>0.13199999928474426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10"/>
  <dimension ref="A1:D51"/>
  <sheetViews>
    <sheetView tabSelected="1" topLeftCell="A4" workbookViewId="0">
      <selection activeCell="B48" sqref="B4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0.15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0.29899999999999999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0.77900000000000003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0.54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0.96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0.13600000000000001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11"/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0.17166279069767446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0.17166279069767446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0.25104069767441861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0.49111046511627909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0.50814767441860476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0.21840000000000001</v>
      </c>
    </row>
    <row r="17" spans="1:11" x14ac:dyDescent="0.15">
      <c r="B17" s="10" t="s">
        <v>9</v>
      </c>
      <c r="K17" s="98">
        <f>'Prevalence of anaemia'!F3</f>
        <v>0.21840000000000001</v>
      </c>
    </row>
    <row r="18" spans="1:11" x14ac:dyDescent="0.15">
      <c r="B18" s="10" t="s">
        <v>10</v>
      </c>
      <c r="K18" s="98">
        <f>'Prevalence of anaemia'!G3</f>
        <v>0.21840000000000001</v>
      </c>
    </row>
    <row r="19" spans="1:11" x14ac:dyDescent="0.15">
      <c r="B19" s="10" t="s">
        <v>111</v>
      </c>
      <c r="K19" s="98">
        <f>'Prevalence of anaemia'!H3</f>
        <v>0.25930799999999998</v>
      </c>
    </row>
    <row r="20" spans="1:11" x14ac:dyDescent="0.15">
      <c r="B20" s="10" t="s">
        <v>112</v>
      </c>
      <c r="K20" s="98">
        <f>'Prevalence of anaemia'!I3</f>
        <v>0.25930799999999998</v>
      </c>
    </row>
    <row r="21" spans="1:11" x14ac:dyDescent="0.15">
      <c r="B21" s="10" t="s">
        <v>113</v>
      </c>
      <c r="K21" s="98">
        <f>'Prevalence of anaemia'!J3</f>
        <v>0.25930799999999998</v>
      </c>
    </row>
    <row r="22" spans="1:11" x14ac:dyDescent="0.15">
      <c r="B22" s="10" t="s">
        <v>114</v>
      </c>
      <c r="K22" s="98">
        <f>'Prevalence of anaemia'!K3</f>
        <v>0.25930799999999998</v>
      </c>
    </row>
    <row r="23" spans="1:11" x14ac:dyDescent="0.15">
      <c r="B23" s="10" t="s">
        <v>107</v>
      </c>
      <c r="K23" s="98">
        <f>'Prevalence of anaemia'!L3</f>
        <v>0.18522</v>
      </c>
    </row>
    <row r="24" spans="1:11" x14ac:dyDescent="0.15">
      <c r="B24" s="10" t="s">
        <v>108</v>
      </c>
      <c r="K24" s="98">
        <f>'Prevalence of anaemia'!M3</f>
        <v>0.18522</v>
      </c>
    </row>
    <row r="25" spans="1:11" x14ac:dyDescent="0.15">
      <c r="B25" s="10" t="s">
        <v>109</v>
      </c>
      <c r="K25" s="98">
        <f>'Prevalence of anaemia'!N3</f>
        <v>0.18522</v>
      </c>
    </row>
    <row r="26" spans="1:11" x14ac:dyDescent="0.15">
      <c r="B26" s="10" t="s">
        <v>110</v>
      </c>
      <c r="K26" s="98">
        <f>'Prevalence of anaemia'!O3</f>
        <v>0.18522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9"/>
  <dimension ref="A1:B51"/>
  <sheetViews>
    <sheetView topLeftCell="A15" workbookViewId="0">
      <selection activeCell="B26" sqref="B2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 t="s">
        <v>161</v>
      </c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1.7746322033898307</v>
      </c>
      <c r="C2" s="89">
        <v>1.7746322033898307</v>
      </c>
      <c r="D2" s="89">
        <v>6.0171711864406792</v>
      </c>
      <c r="E2" s="89">
        <v>5.7953669491525437</v>
      </c>
      <c r="F2" s="89">
        <v>2.0241991525423733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0.47911088921270351</v>
      </c>
      <c r="D2" s="82">
        <f t="shared" si="0"/>
        <v>0.47911088921270351</v>
      </c>
      <c r="E2" s="82">
        <f t="shared" si="0"/>
        <v>0.37116039373868104</v>
      </c>
      <c r="F2" s="82">
        <f t="shared" si="0"/>
        <v>0.16410755242280128</v>
      </c>
      <c r="G2" s="82">
        <f t="shared" si="0"/>
        <v>0.15376356332920549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0.34922632008962201</v>
      </c>
      <c r="D3" s="82">
        <f t="shared" si="1"/>
        <v>0.34922632008962201</v>
      </c>
      <c r="E3" s="82">
        <f t="shared" si="1"/>
        <v>0.37779890858690035</v>
      </c>
      <c r="F3" s="82">
        <f t="shared" si="1"/>
        <v>0.34478198246091962</v>
      </c>
      <c r="G3" s="82">
        <f t="shared" si="1"/>
        <v>0.33808876225218976</v>
      </c>
    </row>
    <row r="4" spans="1:7" ht="15.75" customHeight="1" x14ac:dyDescent="0.15">
      <c r="A4" s="11"/>
      <c r="B4" s="12" t="s">
        <v>25</v>
      </c>
      <c r="C4" s="82">
        <v>0.11347475650964027</v>
      </c>
      <c r="D4" s="82">
        <v>0.11347475650964027</v>
      </c>
      <c r="E4" s="82">
        <v>0.17830565493937589</v>
      </c>
      <c r="F4" s="82">
        <v>0.32287114887696289</v>
      </c>
      <c r="G4" s="82">
        <v>0.3382639137348441</v>
      </c>
    </row>
    <row r="5" spans="1:7" ht="15.75" customHeight="1" x14ac:dyDescent="0.15">
      <c r="A5" s="11"/>
      <c r="B5" s="12" t="s">
        <v>26</v>
      </c>
      <c r="C5" s="82">
        <v>5.8188034188034185E-2</v>
      </c>
      <c r="D5" s="82">
        <v>5.8188034188034185E-2</v>
      </c>
      <c r="E5" s="82">
        <v>7.2735042735042735E-2</v>
      </c>
      <c r="F5" s="82">
        <v>0.16823931623931623</v>
      </c>
      <c r="G5" s="82">
        <v>0.16988376068376065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0.77960784313725484</v>
      </c>
      <c r="D14" s="85">
        <v>0.47296209150326801</v>
      </c>
      <c r="E14" s="84">
        <v>1.3921568627450977E-2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6.854901960784314E-2</v>
      </c>
      <c r="D15" s="85">
        <v>0.14216470588235294</v>
      </c>
      <c r="E15" s="84">
        <v>2.4215686274509804E-2</v>
      </c>
      <c r="F15" s="87">
        <v>7.4509803921568639E-4</v>
      </c>
      <c r="G15" s="87">
        <v>0</v>
      </c>
    </row>
    <row r="16" spans="1:7" ht="15.75" customHeight="1" x14ac:dyDescent="0.15">
      <c r="B16" s="4" t="s">
        <v>39</v>
      </c>
      <c r="C16" s="84">
        <v>6.0868624420401855E-2</v>
      </c>
      <c r="D16" s="88">
        <v>0.29384853168469866</v>
      </c>
      <c r="E16" s="84">
        <v>0.96176893353941262</v>
      </c>
      <c r="F16" s="87">
        <v>0.75665996908809907</v>
      </c>
      <c r="G16" s="87">
        <v>0</v>
      </c>
    </row>
    <row r="17" spans="2:7" ht="15.75" customHeight="1" x14ac:dyDescent="0.15">
      <c r="B17" s="4" t="s">
        <v>40</v>
      </c>
      <c r="C17" s="84">
        <v>9.0974512834500199E-2</v>
      </c>
      <c r="D17" s="88">
        <v>9.1024670929680335E-2</v>
      </c>
      <c r="E17" s="84">
        <v>9.3811558626548665E-5</v>
      </c>
      <c r="F17" s="87">
        <v>0.2425949328726853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O7"/>
  <sheetViews>
    <sheetView workbookViewId="0">
      <selection activeCell="G14" sqref="G14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0.78159999999999996</v>
      </c>
      <c r="F2" s="98">
        <f t="shared" si="0"/>
        <v>0.78159999999999996</v>
      </c>
      <c r="G2" s="98">
        <f t="shared" si="0"/>
        <v>0.78159999999999996</v>
      </c>
      <c r="H2" s="98">
        <f t="shared" si="0"/>
        <v>0.74069200000000002</v>
      </c>
      <c r="I2" s="98">
        <f t="shared" si="0"/>
        <v>0.74069200000000002</v>
      </c>
      <c r="J2" s="98">
        <f t="shared" si="0"/>
        <v>0.74069200000000002</v>
      </c>
      <c r="K2" s="98">
        <f t="shared" si="0"/>
        <v>0.74069200000000002</v>
      </c>
      <c r="L2" s="98">
        <f t="shared" si="0"/>
        <v>0.81478000000000006</v>
      </c>
      <c r="M2" s="98">
        <f t="shared" si="0"/>
        <v>0.81478000000000006</v>
      </c>
      <c r="N2" s="98">
        <f t="shared" si="0"/>
        <v>0.81478000000000006</v>
      </c>
      <c r="O2" s="98">
        <f t="shared" si="0"/>
        <v>0.81478000000000006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0.21840000000000001</v>
      </c>
      <c r="F3" s="98">
        <f t="shared" si="1"/>
        <v>0.21840000000000001</v>
      </c>
      <c r="G3" s="98">
        <f t="shared" si="1"/>
        <v>0.21840000000000001</v>
      </c>
      <c r="H3" s="98">
        <f t="shared" si="1"/>
        <v>0.25930799999999998</v>
      </c>
      <c r="I3" s="98">
        <f t="shared" si="1"/>
        <v>0.25930799999999998</v>
      </c>
      <c r="J3" s="98">
        <f t="shared" si="1"/>
        <v>0.25930799999999998</v>
      </c>
      <c r="K3" s="98">
        <f t="shared" si="1"/>
        <v>0.25930799999999998</v>
      </c>
      <c r="L3" s="98">
        <f t="shared" si="1"/>
        <v>0.18522</v>
      </c>
      <c r="M3" s="98">
        <f t="shared" si="1"/>
        <v>0.18522</v>
      </c>
      <c r="N3" s="98">
        <f t="shared" si="1"/>
        <v>0.18522</v>
      </c>
      <c r="O3" s="98">
        <f>O6</f>
        <v>0.18522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0.52</v>
      </c>
      <c r="F5" s="101">
        <v>0.52</v>
      </c>
      <c r="G5" s="102">
        <v>0.52</v>
      </c>
      <c r="H5" s="103">
        <v>0.61739999999999995</v>
      </c>
      <c r="I5" s="103">
        <v>0.61739999999999995</v>
      </c>
      <c r="J5" s="103">
        <v>0.61739999999999995</v>
      </c>
      <c r="K5" s="103">
        <v>0.61739999999999995</v>
      </c>
      <c r="L5" s="103">
        <v>0.441</v>
      </c>
      <c r="M5" s="103">
        <v>0.441</v>
      </c>
      <c r="N5" s="103">
        <v>0.441</v>
      </c>
      <c r="O5" s="103">
        <v>0.441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0.21840000000000001</v>
      </c>
      <c r="F6" s="142">
        <f t="shared" ref="F6:O6" si="2">0.42*F5</f>
        <v>0.21840000000000001</v>
      </c>
      <c r="G6" s="142">
        <f t="shared" si="2"/>
        <v>0.21840000000000001</v>
      </c>
      <c r="H6" s="142">
        <f t="shared" si="2"/>
        <v>0.25930799999999998</v>
      </c>
      <c r="I6" s="142">
        <f t="shared" si="2"/>
        <v>0.25930799999999998</v>
      </c>
      <c r="J6" s="142">
        <f t="shared" si="2"/>
        <v>0.25930799999999998</v>
      </c>
      <c r="K6" s="142">
        <f t="shared" si="2"/>
        <v>0.25930799999999998</v>
      </c>
      <c r="L6" s="142">
        <f t="shared" si="2"/>
        <v>0.18522</v>
      </c>
      <c r="M6" s="142">
        <f t="shared" si="2"/>
        <v>0.18522</v>
      </c>
      <c r="N6" s="142">
        <f t="shared" si="2"/>
        <v>0.18522</v>
      </c>
      <c r="O6" s="142">
        <f t="shared" si="2"/>
        <v>0.18522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0.64634883720930236</v>
      </c>
      <c r="D2" s="150">
        <v>0.20586627906976745</v>
      </c>
      <c r="E2" s="150">
        <v>0.12403604651162792</v>
      </c>
      <c r="F2" s="150">
        <v>2.3748837209302327E-2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Distributions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2018-03-15T01:26:07Z</dcterms:modified>
</cp:coreProperties>
</file>