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5F88B9B5-F960-0946-B0EA-C929399D799C}" xr6:coauthVersionLast="31" xr6:coauthVersionMax="31" xr10:uidLastSave="{00000000-0000-0000-0000-000000000000}"/>
  <bookViews>
    <workbookView xWindow="0" yWindow="460" windowWidth="23320" windowHeight="15540" tabRatio="905" firstSheet="25" activeTab="30" xr2:uid="{00000000-000D-0000-FFFF-FFFF00000000}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5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F6" i="7"/>
  <c r="E6" i="7"/>
  <c r="D6" i="7"/>
  <c r="C6" i="7"/>
  <c r="B6" i="7"/>
  <c r="F5" i="7"/>
  <c r="E5" i="7"/>
  <c r="D5" i="7"/>
  <c r="C5" i="7"/>
  <c r="B5" i="7"/>
  <c r="G2" i="5"/>
  <c r="G3" i="5" s="1"/>
  <c r="F2" i="5"/>
  <c r="F3" i="5" s="1"/>
  <c r="E2" i="5"/>
  <c r="E3" i="5" s="1"/>
  <c r="D2" i="5"/>
  <c r="D3" i="5" s="1"/>
  <c r="C2" i="5"/>
  <c r="C3" i="5" s="1"/>
  <c r="G8" i="5"/>
  <c r="G9" i="5" s="1"/>
  <c r="F8" i="5"/>
  <c r="F9" i="5" s="1"/>
  <c r="E8" i="5"/>
  <c r="E9" i="5" s="1"/>
  <c r="D8" i="5"/>
  <c r="D9" i="5" s="1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L37" i="21" s="1"/>
  <c r="A100" i="43"/>
  <c r="A101" i="43" s="1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J4" i="2"/>
  <c r="I5" i="2"/>
  <c r="K5" i="2" s="1"/>
  <c r="I7" i="2"/>
  <c r="K7" i="2"/>
  <c r="I8" i="2"/>
  <c r="K8" i="2" s="1"/>
  <c r="I9" i="2"/>
  <c r="K9" i="2"/>
  <c r="I12" i="2"/>
  <c r="K12" i="2" s="1"/>
  <c r="I13" i="2"/>
  <c r="K13" i="2"/>
  <c r="I15" i="2"/>
  <c r="K15" i="2" s="1"/>
  <c r="I2" i="2"/>
  <c r="C6" i="1" s="1"/>
  <c r="K2" i="2"/>
  <c r="J2" i="2"/>
  <c r="I3" i="2"/>
  <c r="K3" i="2"/>
  <c r="I4" i="2"/>
  <c r="K4" i="2" s="1"/>
  <c r="I6" i="2"/>
  <c r="K6" i="2"/>
  <c r="I10" i="2"/>
  <c r="K10" i="2" s="1"/>
  <c r="I11" i="2"/>
  <c r="K11" i="2"/>
  <c r="I14" i="2"/>
  <c r="K14" i="2" s="1"/>
  <c r="J3" i="2"/>
  <c r="J6" i="2"/>
  <c r="J7" i="2"/>
  <c r="J10" i="2"/>
  <c r="J11" i="2"/>
  <c r="J12" i="2"/>
  <c r="J14" i="2"/>
  <c r="J15" i="2"/>
  <c r="J8" i="2"/>
  <c r="J13" i="2"/>
  <c r="J9" i="2"/>
  <c r="J5" i="2"/>
  <c r="C48" i="1" l="1"/>
  <c r="C42" i="1" s="1"/>
  <c r="C46" i="1"/>
  <c r="C40" i="1" s="1"/>
  <c r="C49" i="1"/>
  <c r="C43" i="1" s="1"/>
  <c r="C47" i="1"/>
  <c r="C41" i="1" s="1"/>
  <c r="M37" i="21"/>
  <c r="N37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<sst xmlns="http://schemas.openxmlformats.org/spreadsheetml/2006/main" count="1423" uniqueCount="273">
  <si>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</si>
  <si>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</si>
  <si>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</si>
  <si>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</si>
  <si>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</si>
  <si>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</si>
  <si>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</si>
  <si>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</si>
  <si>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</si>
  <si>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</si>
  <si>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</si>
  <si>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</si>
  <si>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</si>
  <si>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</si>
  <si>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</si>
  <si>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</si>
  <si>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</si>
  <si>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</si>
  <si>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</si>
  <si>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</si>
  <si>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</si>
  <si>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</si>
  <si>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</si>
  <si>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</si>
  <si>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</si>
  <si>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</si>
  <si>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</si>
  <si>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</si>
  <si>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</si>
  <si>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</si>
  <si>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</si>
  <si>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</si>
  <si>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</si>
  <si>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</si>
  <si>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</si>
  <si>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</si>
  <si>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</si>
  <si>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</si>
  <si>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</si>
  <si>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</si>
  <si>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</si>
  <si>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</si>
  <si>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</si>
  <si>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</si>
  <si>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</si>
  <si>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</si>
  <si>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</si>
  <si>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</si>
  <si>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</si>
  <si>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</si>
  <si>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</si>
  <si>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</si>
  <si>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</si>
  <si>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</si>
  <si>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</si>
  <si>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</si>
  <si>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</si>
  <si>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</si>
  <si>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</si>
  <si>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</si>
  <si>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</si>
  <si>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</si>
  <si>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</si>
  <si>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</si>
  <si>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</si>
  <si>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</si>
  <si>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</si>
  <si>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</si>
  <si>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</si>
  <si>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</si>
  <si>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</si>
  <si>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</si>
  <si>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</si>
  <si>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</si>
  <si>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</si>
  <si>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</si>
  <si>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</si>
  <si>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</si>
  <si>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</si>
  <si>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</si>
  <si>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</si>
  <si>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</si>
  <si>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</si>
  <si>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</si>
  <si>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</si>
  <si>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</si>
  <si>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</si>
  <si>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</si>
  <si>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</si>
  <si>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</si>
  <si>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</si>
  <si>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</si>
  <si>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</si>
  <si>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</si>
  <si>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</si>
  <si>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</si>
  <si>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</si>
  <si>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</si>
  <si>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</si>
  <si>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</si>
  <si>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</si>
  <si>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</si>
  <si>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</si>
  <si>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</si>
  <si>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</si>
  <si>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</si>
  <si>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</si>
  <si>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</si>
  <si>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</si>
  <si>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</si>
  <si>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</si>
  <si>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</si>
  <si>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</si>
  <si>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</si>
  <si>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</si>
  <si>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</si>
  <si>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</si>
  <si>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</si>
  <si>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</si>
  <si>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</si>
  <si>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</si>
  <si>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</si>
  <si>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</si>
  <si>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</si>
  <si>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</si>
  <si>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</si>
  <si>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</si>
  <si>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</si>
  <si>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</si>
  <si>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</si>
  <si>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</si>
  <si>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</si>
  <si>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</si>
  <si>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</si>
  <si>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</si>
  <si>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</si>
  <si>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</si>
  <si>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</si>
  <si>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</si>
  <si>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</si>
  <si>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</si>
  <si>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</si>
  <si>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</si>
  <si>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</si>
  <si>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</si>
  <si>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</si>
  <si>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</si>
  <si>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</si>
  <si>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</si>
  <si>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</si>
  <si>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</si>
  <si>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</si>
  <si>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</si>
  <si>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</si>
  <si>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</si>
  <si>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</si>
  <si>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</si>
  <si>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</si>
  <si>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</si>
  <si>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</si>
  <si>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</si>
  <si>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</si>
  <si>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</si>
  <si>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</si>
  <si>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</si>
  <si>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</si>
  <si>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</si>
  <si>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</si>
  <si>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</si>
  <si>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</si>
  <si>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</si>
  <si>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</si>
  <si>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</si>
  <si>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</si>
  <si>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</si>
  <si>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</si>
  <si>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</si>
  <si>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</si>
  <si>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</si>
  <si>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</si>
  <si>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</si>
  <si>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</si>
  <si>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</si>
  <si>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</si>
  <si>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</si>
  <si>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</si>
  <si>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</si>
  <si>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</si>
  <si>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</si>
  <si>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</si>
  <si>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</si>
  <si>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</si>
  <si>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</si>
  <si>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</si>
  <si>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</si>
  <si>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</si>
  <si>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</si>
  <si>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</si>
  <si>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</si>
  <si>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</si>
  <si>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</si>
  <si>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</si>
  <si>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</si>
  <si>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</si>
  <si>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</si>
  <si>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</si>
  <si>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</si>
  <si>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</si>
  <si>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</si>
  <si>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</si>
  <si>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</si>
  <si>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</si>
  <si>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</si>
  <si>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</si>
  <si>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</si>
  <si>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</si>
  <si>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</si>
  <si>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</si>
  <si>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</si>
  <si>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</si>
  <si>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</si>
  <si>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</si>
  <si>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</si>
  <si>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</si>
  <si>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</si>
  <si>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</si>
  <si>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</si>
  <si>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</si>
  <si>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</si>
  <si>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</si>
  <si>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</si>
  <si>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</si>
  <si>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</si>
  <si>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</si>
  <si>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</si>
  <si>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</si>
  <si>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</si>
  <si>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</si>
  <si>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</si>
  <si>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</si>
  <si>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</si>
  <si>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</si>
  <si>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</si>
  <si>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</si>
  <si>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</si>
  <si>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</si>
  <si>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</si>
  <si>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</si>
  <si>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</si>
  <si>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</si>
  <si>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</si>
  <si>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</si>
  <si>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</si>
  <si>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</si>
  <si>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</si>
  <si>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</si>
  <si>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</si>
  <si>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</si>
  <si>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</si>
  <si>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</si>
  <si>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</si>
  <si>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</si>
  <si>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</si>
  <si>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</si>
  <si>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</si>
  <si>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</si>
  <si>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</si>
  <si>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</si>
  <si>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</si>
  <si>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</si>
  <si>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</si>
  <si>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Not used/needed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</si>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</sst>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157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1" fontId="12" fillId="5" borderId="1" xfId="10" applyNumberFormat="1" applyFont="1" applyFill="1" applyBorder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0000000-0005-0000-0000-0000E2020000}"/>
    <cellStyle name="Percent" xfId="10" builtinId="5"/>
    <cellStyle name="Percent 2" xfId="740" xr:uid="{00000000-0005-0000-0000-0000E402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opLeftCell="A16" zoomScaleNormal="100" workbookViewId="0">
      <selection activeCell="C27" sqref="C2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2">
        <v>49368.237124271218</v>
      </c>
    </row>
    <row r="4" spans="1:3" ht="15.75" customHeight="1" x14ac:dyDescent="0.15">
      <c r="B4" s="4" t="s">
        <v>3</v>
      </c>
      <c r="C4" s="132">
        <v>14799.960993422828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f>'Demographic projections'!I2</f>
        <v>17791.263452653548</v>
      </c>
    </row>
    <row r="7" spans="1:3" ht="15.75" customHeight="1" x14ac:dyDescent="0.15">
      <c r="B7" s="18" t="s">
        <v>65</v>
      </c>
      <c r="C7" s="96">
        <v>0.432</v>
      </c>
    </row>
    <row r="8" spans="1:3" ht="15.75" customHeight="1" x14ac:dyDescent="0.15">
      <c r="B8" s="4" t="s">
        <v>64</v>
      </c>
      <c r="C8" s="13">
        <v>8.0090001225471497E-2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0.36799999999999999</v>
      </c>
    </row>
    <row r="11" spans="1:3" ht="15.75" customHeight="1" x14ac:dyDescent="0.15">
      <c r="B11" s="4" t="s">
        <v>174</v>
      </c>
      <c r="C11" s="22">
        <v>0.25700000000000001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3.81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19</v>
      </c>
    </row>
    <row r="23" spans="1:3" ht="15.75" customHeight="1" x14ac:dyDescent="0.15">
      <c r="B23" s="90" t="s">
        <v>269</v>
      </c>
      <c r="C23" s="13">
        <v>37</v>
      </c>
    </row>
    <row r="24" spans="1:3" ht="15.75" customHeight="1" x14ac:dyDescent="0.15">
      <c r="B24" s="90" t="s">
        <v>270</v>
      </c>
      <c r="C24" s="13">
        <v>54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5"/>
    </row>
    <row r="34" spans="1:6" ht="15.75" customHeight="1" x14ac:dyDescent="0.2">
      <c r="A34" s="10" t="s">
        <v>101</v>
      </c>
      <c r="B34" s="91" t="s">
        <v>107</v>
      </c>
      <c r="C34" s="27">
        <v>11082.723109898114</v>
      </c>
      <c r="D34" s="92"/>
      <c r="E34" s="93"/>
    </row>
    <row r="35" spans="1:6" ht="15" customHeight="1" x14ac:dyDescent="0.2">
      <c r="B35" s="91" t="s">
        <v>108</v>
      </c>
      <c r="C35" s="27">
        <v>17815.432058956394</v>
      </c>
      <c r="D35" s="92"/>
      <c r="E35" s="92"/>
      <c r="F35" s="92"/>
    </row>
    <row r="36" spans="1:6" ht="15.75" customHeight="1" x14ac:dyDescent="0.2">
      <c r="B36" s="91" t="s">
        <v>109</v>
      </c>
      <c r="C36" s="27">
        <v>12555.70414324937</v>
      </c>
      <c r="D36" s="92"/>
      <c r="F36" s="93"/>
    </row>
    <row r="37" spans="1:6" ht="15.75" customHeight="1" x14ac:dyDescent="0.2">
      <c r="B37" s="91" t="s">
        <v>110</v>
      </c>
      <c r="C37" s="27">
        <v>7850.4790473023577</v>
      </c>
      <c r="D37" s="92"/>
    </row>
    <row r="38" spans="1:6" ht="15.75" customHeight="1" x14ac:dyDescent="0.2">
      <c r="B38" s="91"/>
      <c r="C38" s="94"/>
      <c r="D38" s="92"/>
    </row>
    <row r="39" spans="1:6" ht="15.75" customHeight="1" x14ac:dyDescent="0.2">
      <c r="B39" s="91"/>
      <c r="C39" s="94"/>
      <c r="D39" s="92"/>
    </row>
    <row r="40" spans="1:6" ht="15.75" customHeight="1" x14ac:dyDescent="0.2">
      <c r="A40" s="10" t="s">
        <v>214</v>
      </c>
      <c r="B40" s="91" t="s">
        <v>107</v>
      </c>
      <c r="C40" s="131">
        <f>C34-C46</f>
        <v>8822.4278493107522</v>
      </c>
      <c r="D40" s="92"/>
      <c r="E40" s="93"/>
    </row>
    <row r="41" spans="1:6" ht="15" customHeight="1" x14ac:dyDescent="0.2">
      <c r="B41" s="91" t="s">
        <v>108</v>
      </c>
      <c r="C41" s="131">
        <f>C35-C47</f>
        <v>9767.4110553498795</v>
      </c>
      <c r="D41" s="92"/>
      <c r="E41" s="92"/>
    </row>
    <row r="42" spans="1:6" ht="15.75" customHeight="1" x14ac:dyDescent="0.2">
      <c r="B42" s="91" t="s">
        <v>109</v>
      </c>
      <c r="C42" s="131">
        <f t="shared" ref="C42:C43" si="0">C36-C48</f>
        <v>6613.8673597356246</v>
      </c>
      <c r="D42" s="92"/>
    </row>
    <row r="43" spans="1:6" ht="15.75" customHeight="1" x14ac:dyDescent="0.2">
      <c r="B43" s="91" t="s">
        <v>110</v>
      </c>
      <c r="C43" s="131">
        <f t="shared" si="0"/>
        <v>6309.3686423564295</v>
      </c>
      <c r="D43" s="92"/>
    </row>
    <row r="44" spans="1:6" ht="15.75" customHeight="1" x14ac:dyDescent="0.2">
      <c r="B44" s="91"/>
      <c r="C44" s="26"/>
      <c r="D44" s="92"/>
    </row>
    <row r="45" spans="1:6" ht="15" customHeight="1" x14ac:dyDescent="0.2">
      <c r="B45" s="91"/>
      <c r="C45" s="26"/>
    </row>
    <row r="46" spans="1:6" ht="15.75" customHeight="1" x14ac:dyDescent="0.2">
      <c r="A46" s="10" t="s">
        <v>215</v>
      </c>
      <c r="B46" s="91" t="s">
        <v>111</v>
      </c>
      <c r="C46" s="150">
        <f>C52*C$6</f>
        <v>2260.2952605873611</v>
      </c>
    </row>
    <row r="47" spans="1:6" ht="15.75" customHeight="1" x14ac:dyDescent="0.2">
      <c r="B47" s="91" t="s">
        <v>112</v>
      </c>
      <c r="C47" s="150">
        <f t="shared" ref="C47:C49" si="1">C53*C$6</f>
        <v>8048.0210036065137</v>
      </c>
    </row>
    <row r="48" spans="1:6" ht="15.75" customHeight="1" x14ac:dyDescent="0.2">
      <c r="B48" s="91" t="s">
        <v>113</v>
      </c>
      <c r="C48" s="150">
        <f t="shared" si="1"/>
        <v>5941.8367835137451</v>
      </c>
    </row>
    <row r="49" spans="1:3" ht="15.75" customHeight="1" x14ac:dyDescent="0.2">
      <c r="B49" s="91" t="s">
        <v>114</v>
      </c>
      <c r="C49" s="150">
        <f t="shared" si="1"/>
        <v>1541.1104049459282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1" t="s">
        <v>233</v>
      </c>
      <c r="B18" s="152" t="s">
        <v>272</v>
      </c>
      <c r="C18" s="153">
        <v>1.5</v>
      </c>
      <c r="D18" s="153">
        <v>1.39</v>
      </c>
      <c r="E18" s="152">
        <v>1</v>
      </c>
      <c r="F18" s="152">
        <v>1</v>
      </c>
      <c r="G18" s="152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2">
        <v>1</v>
      </c>
      <c r="D25" s="32">
        <v>1</v>
      </c>
      <c r="E25" s="32">
        <v>1</v>
      </c>
      <c r="F25" s="32">
        <v>1</v>
      </c>
      <c r="G25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9" t="s">
        <v>10</v>
      </c>
    </row>
    <row r="2" spans="1:10" x14ac:dyDescent="0.15">
      <c r="A2" s="10" t="s">
        <v>153</v>
      </c>
      <c r="B2" s="156" t="s">
        <v>72</v>
      </c>
      <c r="C2" t="s">
        <v>149</v>
      </c>
      <c r="D2" s="38">
        <v>1</v>
      </c>
      <c r="E2" s="38">
        <v>1</v>
      </c>
      <c r="F2" s="38">
        <v>1</v>
      </c>
      <c r="G2" s="38">
        <v>1</v>
      </c>
      <c r="H2" s="38">
        <v>1</v>
      </c>
    </row>
    <row r="3" spans="1:10" x14ac:dyDescent="0.15">
      <c r="B3" s="156"/>
      <c r="C3" t="s">
        <v>150</v>
      </c>
      <c r="D3" s="38">
        <v>1</v>
      </c>
      <c r="E3" s="38">
        <v>1</v>
      </c>
      <c r="F3" s="38">
        <v>1</v>
      </c>
      <c r="G3" s="38">
        <v>1</v>
      </c>
      <c r="H3" s="38">
        <v>1</v>
      </c>
      <c r="J3" s="38"/>
    </row>
    <row r="4" spans="1:10" x14ac:dyDescent="0.15">
      <c r="B4" s="156"/>
      <c r="C4" t="s">
        <v>160</v>
      </c>
      <c r="D4" s="38">
        <v>1</v>
      </c>
      <c r="E4" s="38">
        <v>1</v>
      </c>
      <c r="F4" s="38">
        <v>1</v>
      </c>
      <c r="G4" s="38">
        <v>1</v>
      </c>
      <c r="H4" s="38">
        <v>1</v>
      </c>
      <c r="J4" s="38"/>
    </row>
    <row r="5" spans="1:10" x14ac:dyDescent="0.15">
      <c r="B5" s="156" t="s">
        <v>6</v>
      </c>
      <c r="C5" t="s">
        <v>149</v>
      </c>
      <c r="D5" s="38">
        <v>5.16</v>
      </c>
      <c r="E5" s="38">
        <v>1</v>
      </c>
      <c r="F5" s="38">
        <v>1</v>
      </c>
      <c r="G5" s="38">
        <v>1</v>
      </c>
      <c r="H5" s="40">
        <v>1</v>
      </c>
    </row>
    <row r="6" spans="1:10" x14ac:dyDescent="0.15">
      <c r="B6" s="156"/>
      <c r="C6" t="s">
        <v>150</v>
      </c>
      <c r="D6" s="38">
        <v>5.16</v>
      </c>
      <c r="E6" s="38">
        <v>1</v>
      </c>
      <c r="F6" s="38">
        <v>1</v>
      </c>
      <c r="G6" s="38">
        <v>1</v>
      </c>
      <c r="H6" s="40">
        <v>1</v>
      </c>
    </row>
    <row r="7" spans="1:10" x14ac:dyDescent="0.15">
      <c r="B7" s="156"/>
      <c r="C7" t="s">
        <v>160</v>
      </c>
      <c r="D7" s="38">
        <v>1</v>
      </c>
      <c r="E7" s="38">
        <v>1</v>
      </c>
      <c r="F7" s="38">
        <v>1</v>
      </c>
      <c r="G7" s="38">
        <v>1</v>
      </c>
      <c r="H7" s="38">
        <v>1</v>
      </c>
    </row>
    <row r="8" spans="1:10" x14ac:dyDescent="0.15">
      <c r="B8" s="156" t="s">
        <v>7</v>
      </c>
      <c r="C8" t="s">
        <v>149</v>
      </c>
      <c r="D8" s="38">
        <v>1</v>
      </c>
      <c r="E8" s="38">
        <v>5.16</v>
      </c>
      <c r="F8" s="38">
        <v>1</v>
      </c>
      <c r="G8" s="38">
        <v>1</v>
      </c>
      <c r="H8" s="40">
        <v>1</v>
      </c>
    </row>
    <row r="9" spans="1:10" x14ac:dyDescent="0.15">
      <c r="B9" s="156"/>
      <c r="C9" t="s">
        <v>150</v>
      </c>
      <c r="D9" s="38">
        <v>1</v>
      </c>
      <c r="E9" s="38">
        <v>5.16</v>
      </c>
      <c r="F9" s="38">
        <v>1</v>
      </c>
      <c r="G9" s="38">
        <v>1</v>
      </c>
      <c r="H9" s="40">
        <v>1</v>
      </c>
    </row>
    <row r="10" spans="1:10" x14ac:dyDescent="0.15">
      <c r="B10" s="156"/>
      <c r="C10" t="s">
        <v>160</v>
      </c>
      <c r="D10" s="38">
        <v>1</v>
      </c>
      <c r="E10" s="38">
        <v>1</v>
      </c>
      <c r="F10" s="38">
        <v>1</v>
      </c>
      <c r="G10" s="38">
        <v>1</v>
      </c>
      <c r="H10" s="38">
        <v>1</v>
      </c>
    </row>
    <row r="11" spans="1:10" x14ac:dyDescent="0.15">
      <c r="B11" s="156" t="s">
        <v>8</v>
      </c>
      <c r="C11" t="s">
        <v>149</v>
      </c>
      <c r="D11" s="38">
        <v>1</v>
      </c>
      <c r="E11" s="38">
        <v>1</v>
      </c>
      <c r="F11" s="38">
        <v>1.82</v>
      </c>
      <c r="G11" s="38">
        <v>1</v>
      </c>
      <c r="H11" s="40">
        <v>1</v>
      </c>
    </row>
    <row r="12" spans="1:10" x14ac:dyDescent="0.15">
      <c r="B12" s="156"/>
      <c r="C12" t="s">
        <v>150</v>
      </c>
      <c r="D12" s="38">
        <v>1</v>
      </c>
      <c r="E12" s="38">
        <v>1</v>
      </c>
      <c r="F12" s="38">
        <v>1.82</v>
      </c>
      <c r="G12" s="38">
        <v>1</v>
      </c>
      <c r="H12" s="40">
        <v>1</v>
      </c>
    </row>
    <row r="13" spans="1:10" x14ac:dyDescent="0.15">
      <c r="B13" s="156"/>
      <c r="C13" t="s">
        <v>160</v>
      </c>
      <c r="D13" s="38">
        <v>1</v>
      </c>
      <c r="E13" s="38">
        <v>1</v>
      </c>
      <c r="F13" s="38">
        <v>1</v>
      </c>
      <c r="G13" s="38">
        <v>1</v>
      </c>
      <c r="H13" s="38">
        <v>1</v>
      </c>
    </row>
    <row r="14" spans="1:10" x14ac:dyDescent="0.15">
      <c r="B14" s="156" t="s">
        <v>9</v>
      </c>
      <c r="C14" t="s">
        <v>149</v>
      </c>
      <c r="D14" s="38">
        <v>1</v>
      </c>
      <c r="E14" s="38">
        <v>1</v>
      </c>
      <c r="F14" s="38">
        <v>1</v>
      </c>
      <c r="G14" s="38">
        <v>1.82</v>
      </c>
      <c r="H14" s="40">
        <v>1</v>
      </c>
    </row>
    <row r="15" spans="1:10" x14ac:dyDescent="0.15">
      <c r="B15" s="156"/>
      <c r="C15" t="s">
        <v>150</v>
      </c>
      <c r="D15" s="38">
        <v>1</v>
      </c>
      <c r="E15" s="38">
        <v>1</v>
      </c>
      <c r="F15" s="38">
        <v>1</v>
      </c>
      <c r="G15" s="38">
        <v>1.82</v>
      </c>
      <c r="H15" s="40">
        <v>1</v>
      </c>
    </row>
    <row r="16" spans="1:10" x14ac:dyDescent="0.15">
      <c r="B16" s="156"/>
      <c r="C16" t="s">
        <v>160</v>
      </c>
      <c r="D16" s="38">
        <v>1</v>
      </c>
      <c r="E16" s="38">
        <v>1</v>
      </c>
      <c r="F16" s="38">
        <v>1</v>
      </c>
      <c r="G16" s="38">
        <v>1</v>
      </c>
      <c r="H16" s="38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40"/>
      <c r="E18" s="40"/>
      <c r="F18" s="40"/>
      <c r="G18" s="40"/>
      <c r="H18" s="40"/>
    </row>
    <row r="19" spans="1:8" x14ac:dyDescent="0.15">
      <c r="A19" s="42" t="s">
        <v>154</v>
      </c>
      <c r="B19" s="156" t="s">
        <v>72</v>
      </c>
      <c r="C19" t="s">
        <v>149</v>
      </c>
      <c r="D19" s="38">
        <v>1</v>
      </c>
      <c r="E19" s="38">
        <v>1</v>
      </c>
      <c r="F19" s="38">
        <v>1</v>
      </c>
      <c r="G19" s="38">
        <v>1</v>
      </c>
      <c r="H19" s="38">
        <v>1</v>
      </c>
    </row>
    <row r="20" spans="1:8" x14ac:dyDescent="0.15">
      <c r="B20" s="156"/>
      <c r="C20" t="s">
        <v>150</v>
      </c>
      <c r="D20" s="38">
        <v>1</v>
      </c>
      <c r="E20" s="38">
        <v>1</v>
      </c>
      <c r="F20" s="38">
        <v>1</v>
      </c>
      <c r="G20" s="38">
        <v>1</v>
      </c>
      <c r="H20" s="38">
        <v>1</v>
      </c>
    </row>
    <row r="21" spans="1:8" x14ac:dyDescent="0.15">
      <c r="B21" s="156"/>
      <c r="C21" t="s">
        <v>160</v>
      </c>
      <c r="D21" s="38">
        <v>1</v>
      </c>
      <c r="E21" s="38">
        <v>1</v>
      </c>
      <c r="F21" s="38">
        <v>1</v>
      </c>
      <c r="G21" s="38">
        <v>1</v>
      </c>
      <c r="H21" s="38">
        <v>1</v>
      </c>
    </row>
    <row r="22" spans="1:8" x14ac:dyDescent="0.15">
      <c r="B22" s="156" t="s">
        <v>6</v>
      </c>
      <c r="C22" t="s">
        <v>149</v>
      </c>
      <c r="D22" s="38">
        <v>1</v>
      </c>
      <c r="E22" s="38">
        <v>1</v>
      </c>
      <c r="F22" s="38">
        <v>1</v>
      </c>
      <c r="G22" s="38">
        <v>1</v>
      </c>
      <c r="H22" s="38">
        <v>1</v>
      </c>
    </row>
    <row r="23" spans="1:8" x14ac:dyDescent="0.15">
      <c r="B23" s="156"/>
      <c r="C23" t="s">
        <v>150</v>
      </c>
      <c r="D23" s="38">
        <v>1</v>
      </c>
      <c r="E23" s="38">
        <v>1</v>
      </c>
      <c r="F23" s="38">
        <v>1</v>
      </c>
      <c r="G23" s="38">
        <v>1</v>
      </c>
      <c r="H23" s="38">
        <v>1</v>
      </c>
    </row>
    <row r="24" spans="1:8" x14ac:dyDescent="0.15">
      <c r="B24" s="156"/>
      <c r="C24" t="s">
        <v>160</v>
      </c>
      <c r="D24" s="38">
        <v>1</v>
      </c>
      <c r="E24" s="38">
        <v>1</v>
      </c>
      <c r="F24" s="38">
        <v>1</v>
      </c>
      <c r="G24" s="38">
        <v>1</v>
      </c>
      <c r="H24" s="38">
        <v>1</v>
      </c>
    </row>
    <row r="25" spans="1:8" x14ac:dyDescent="0.15">
      <c r="B25" s="156" t="s">
        <v>7</v>
      </c>
      <c r="C25" t="s">
        <v>149</v>
      </c>
      <c r="D25" s="38">
        <v>1</v>
      </c>
      <c r="E25" s="38">
        <v>1</v>
      </c>
      <c r="F25" s="38">
        <v>1</v>
      </c>
      <c r="G25" s="38">
        <v>1</v>
      </c>
      <c r="H25" s="38">
        <v>1</v>
      </c>
    </row>
    <row r="26" spans="1:8" x14ac:dyDescent="0.15">
      <c r="B26" s="156"/>
      <c r="C26" t="s">
        <v>150</v>
      </c>
      <c r="D26" s="38">
        <v>1</v>
      </c>
      <c r="E26" s="38">
        <v>1</v>
      </c>
      <c r="F26" s="38">
        <v>1</v>
      </c>
      <c r="G26" s="38">
        <v>1</v>
      </c>
      <c r="H26" s="38">
        <v>1</v>
      </c>
    </row>
    <row r="27" spans="1:8" x14ac:dyDescent="0.15">
      <c r="B27" s="156"/>
      <c r="C27" t="s">
        <v>160</v>
      </c>
      <c r="D27" s="38">
        <v>1</v>
      </c>
      <c r="E27" s="38">
        <v>1</v>
      </c>
      <c r="F27" s="38">
        <v>1</v>
      </c>
      <c r="G27" s="38">
        <v>1</v>
      </c>
      <c r="H27" s="38">
        <v>1</v>
      </c>
    </row>
    <row r="28" spans="1:8" x14ac:dyDescent="0.15">
      <c r="B28" s="156" t="s">
        <v>8</v>
      </c>
      <c r="C28" t="s">
        <v>149</v>
      </c>
      <c r="D28" s="38">
        <v>1</v>
      </c>
      <c r="E28" s="38">
        <v>1</v>
      </c>
      <c r="F28" s="38">
        <v>1.82</v>
      </c>
      <c r="G28" s="38">
        <v>1</v>
      </c>
      <c r="H28" s="38">
        <v>1</v>
      </c>
    </row>
    <row r="29" spans="1:8" x14ac:dyDescent="0.15">
      <c r="B29" s="156"/>
      <c r="C29" t="s">
        <v>150</v>
      </c>
      <c r="D29" s="38">
        <v>1</v>
      </c>
      <c r="E29" s="38">
        <v>1</v>
      </c>
      <c r="F29" s="38">
        <v>1.82</v>
      </c>
      <c r="G29" s="38">
        <v>1</v>
      </c>
      <c r="H29" s="38">
        <v>1</v>
      </c>
    </row>
    <row r="30" spans="1:8" x14ac:dyDescent="0.15">
      <c r="B30" s="156"/>
      <c r="C30" t="s">
        <v>160</v>
      </c>
      <c r="D30" s="38">
        <v>1</v>
      </c>
      <c r="E30" s="38">
        <v>1</v>
      </c>
      <c r="F30" s="38">
        <v>1</v>
      </c>
      <c r="G30" s="38">
        <v>1</v>
      </c>
      <c r="H30" s="38">
        <v>1</v>
      </c>
    </row>
    <row r="31" spans="1:8" x14ac:dyDescent="0.15">
      <c r="B31" s="156" t="s">
        <v>9</v>
      </c>
      <c r="C31" t="s">
        <v>149</v>
      </c>
      <c r="D31" s="38">
        <v>1</v>
      </c>
      <c r="E31" s="38">
        <v>1</v>
      </c>
      <c r="F31" s="38">
        <v>1</v>
      </c>
      <c r="G31" s="38">
        <v>1.82</v>
      </c>
      <c r="H31" s="38">
        <v>1</v>
      </c>
    </row>
    <row r="32" spans="1:8" x14ac:dyDescent="0.15">
      <c r="B32" s="156"/>
      <c r="C32" t="s">
        <v>150</v>
      </c>
      <c r="D32" s="38">
        <v>1</v>
      </c>
      <c r="E32" s="38">
        <v>1</v>
      </c>
      <c r="F32" s="38">
        <v>1</v>
      </c>
      <c r="G32" s="38">
        <v>1.82</v>
      </c>
      <c r="H32" s="38">
        <v>1</v>
      </c>
    </row>
    <row r="33" spans="1:9" x14ac:dyDescent="0.15">
      <c r="B33" s="156"/>
      <c r="C33" t="s">
        <v>160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6" t="s">
        <v>72</v>
      </c>
      <c r="C36" t="s">
        <v>149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</row>
    <row r="37" spans="1:9" x14ac:dyDescent="0.15">
      <c r="B37" s="156"/>
      <c r="C37" t="s">
        <v>150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</row>
    <row r="38" spans="1:9" x14ac:dyDescent="0.15">
      <c r="B38" s="156"/>
      <c r="C38" t="s">
        <v>160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/>
    </row>
    <row r="39" spans="1:9" x14ac:dyDescent="0.15">
      <c r="B39" s="156" t="s">
        <v>6</v>
      </c>
      <c r="C39" t="s">
        <v>149</v>
      </c>
      <c r="D39" s="38">
        <v>1</v>
      </c>
      <c r="E39" s="38">
        <v>1</v>
      </c>
      <c r="F39" s="38">
        <v>1</v>
      </c>
      <c r="G39" s="38">
        <v>1</v>
      </c>
      <c r="H39" s="38">
        <v>1</v>
      </c>
    </row>
    <row r="40" spans="1:9" x14ac:dyDescent="0.15">
      <c r="B40" s="156"/>
      <c r="C40" t="s">
        <v>150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</row>
    <row r="41" spans="1:9" x14ac:dyDescent="0.15">
      <c r="B41" s="156"/>
      <c r="C41" t="s">
        <v>160</v>
      </c>
      <c r="D41" s="38">
        <v>1</v>
      </c>
      <c r="E41" s="38">
        <v>1</v>
      </c>
      <c r="F41" s="38">
        <v>1</v>
      </c>
      <c r="G41" s="38">
        <v>1</v>
      </c>
      <c r="H41" s="38">
        <v>1</v>
      </c>
    </row>
    <row r="42" spans="1:9" x14ac:dyDescent="0.15">
      <c r="B42" s="156" t="s">
        <v>7</v>
      </c>
      <c r="C42" t="s">
        <v>149</v>
      </c>
      <c r="D42" s="38">
        <v>1</v>
      </c>
      <c r="E42" s="38">
        <v>1</v>
      </c>
      <c r="F42" s="38">
        <v>1</v>
      </c>
      <c r="G42" s="38">
        <v>1</v>
      </c>
      <c r="H42" s="38">
        <v>1</v>
      </c>
    </row>
    <row r="43" spans="1:9" x14ac:dyDescent="0.15">
      <c r="B43" s="156"/>
      <c r="C43" t="s">
        <v>150</v>
      </c>
      <c r="D43" s="38">
        <v>1</v>
      </c>
      <c r="E43" s="38">
        <v>1</v>
      </c>
      <c r="F43" s="38">
        <v>1</v>
      </c>
      <c r="G43" s="38">
        <v>1</v>
      </c>
      <c r="H43" s="38">
        <v>1</v>
      </c>
    </row>
    <row r="44" spans="1:9" x14ac:dyDescent="0.15">
      <c r="B44" s="156"/>
      <c r="C44" t="s">
        <v>160</v>
      </c>
      <c r="D44" s="38">
        <v>1</v>
      </c>
      <c r="E44" s="38">
        <v>1</v>
      </c>
      <c r="F44" s="38">
        <v>1</v>
      </c>
      <c r="G44" s="38">
        <v>1</v>
      </c>
      <c r="H44" s="38">
        <v>1</v>
      </c>
    </row>
    <row r="45" spans="1:9" x14ac:dyDescent="0.15">
      <c r="B45" s="156" t="s">
        <v>8</v>
      </c>
      <c r="C45" t="s">
        <v>149</v>
      </c>
      <c r="D45" s="38">
        <v>1</v>
      </c>
      <c r="E45" s="38">
        <v>1</v>
      </c>
      <c r="F45" s="38">
        <v>0.78</v>
      </c>
      <c r="G45" s="38">
        <v>1</v>
      </c>
      <c r="H45" s="38">
        <v>1</v>
      </c>
    </row>
    <row r="46" spans="1:9" x14ac:dyDescent="0.15">
      <c r="B46" s="156"/>
      <c r="C46" t="s">
        <v>150</v>
      </c>
      <c r="D46" s="38">
        <v>1</v>
      </c>
      <c r="E46" s="38">
        <v>1</v>
      </c>
      <c r="F46" s="38">
        <v>0.78</v>
      </c>
      <c r="G46" s="38">
        <v>1</v>
      </c>
      <c r="H46" s="38">
        <v>1</v>
      </c>
    </row>
    <row r="47" spans="1:9" x14ac:dyDescent="0.15">
      <c r="B47" s="156"/>
      <c r="C47" t="s">
        <v>160</v>
      </c>
      <c r="D47" s="38">
        <v>1</v>
      </c>
      <c r="E47" s="38">
        <v>1</v>
      </c>
      <c r="F47" s="38">
        <v>1</v>
      </c>
      <c r="G47" s="38">
        <v>1</v>
      </c>
      <c r="H47" s="38">
        <v>1</v>
      </c>
    </row>
    <row r="48" spans="1:9" x14ac:dyDescent="0.15">
      <c r="B48" s="156" t="s">
        <v>9</v>
      </c>
      <c r="C48" t="s">
        <v>149</v>
      </c>
      <c r="D48" s="38">
        <v>1</v>
      </c>
      <c r="E48" s="38">
        <v>1</v>
      </c>
      <c r="F48" s="38">
        <v>1</v>
      </c>
      <c r="G48" s="38">
        <v>0.78</v>
      </c>
      <c r="H48" s="38">
        <v>1</v>
      </c>
    </row>
    <row r="49" spans="2:8" x14ac:dyDescent="0.15">
      <c r="B49" s="156"/>
      <c r="C49" t="s">
        <v>150</v>
      </c>
      <c r="D49" s="38">
        <v>1</v>
      </c>
      <c r="E49" s="38">
        <v>1</v>
      </c>
      <c r="F49" s="38">
        <v>1</v>
      </c>
      <c r="G49" s="38">
        <v>0.78</v>
      </c>
      <c r="H49" s="38">
        <v>1</v>
      </c>
    </row>
    <row r="50" spans="2:8" x14ac:dyDescent="0.15">
      <c r="B50" s="156"/>
      <c r="C50" t="s">
        <v>160</v>
      </c>
      <c r="D50" s="38">
        <v>1</v>
      </c>
      <c r="E50" s="38">
        <v>1</v>
      </c>
      <c r="F50" s="38">
        <v>1</v>
      </c>
      <c r="G50" s="38">
        <v>1</v>
      </c>
      <c r="H50" s="38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topLeftCell="A19"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C11" sqref="C11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0.36799999999999999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0.25700000000000001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0.25700000000000001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0.25700000000000001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0.25700000000000001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9">
        <v>0.9</v>
      </c>
      <c r="F27" s="29">
        <v>0.9</v>
      </c>
      <c r="G27" s="29">
        <v>0.9</v>
      </c>
      <c r="H27" s="29">
        <v>0.9</v>
      </c>
      <c r="I27" s="29">
        <v>0.9</v>
      </c>
      <c r="J27" s="29">
        <v>0.9</v>
      </c>
      <c r="K27" s="29">
        <v>0.9</v>
      </c>
      <c r="L27" s="29">
        <v>0.9</v>
      </c>
      <c r="M27" s="29">
        <v>0.9</v>
      </c>
      <c r="N27" s="29">
        <v>0.9</v>
      </c>
      <c r="O27" s="29">
        <v>0.9</v>
      </c>
    </row>
    <row r="28" spans="1:15" x14ac:dyDescent="0.15">
      <c r="B28" s="33" t="s">
        <v>140</v>
      </c>
      <c r="C28">
        <v>1</v>
      </c>
      <c r="D28">
        <v>1</v>
      </c>
      <c r="E28" s="28">
        <v>0.97599999999999998</v>
      </c>
      <c r="F28" s="28">
        <v>0.97599999999999998</v>
      </c>
      <c r="G28" s="28">
        <v>0.97599999999999998</v>
      </c>
      <c r="H28" s="28">
        <v>0.97599999999999998</v>
      </c>
      <c r="I28" s="28">
        <v>0.97599999999999998</v>
      </c>
      <c r="J28" s="28">
        <v>0.97599999999999998</v>
      </c>
      <c r="K28" s="28">
        <v>0.97599999999999998</v>
      </c>
      <c r="L28" s="28">
        <v>0.97599999999999998</v>
      </c>
      <c r="M28" s="28">
        <v>0.97599999999999998</v>
      </c>
      <c r="N28" s="28">
        <v>0.97599999999999998</v>
      </c>
      <c r="O28" s="28">
        <v>0.97599999999999998</v>
      </c>
    </row>
    <row r="29" spans="1:15" x14ac:dyDescent="0.15">
      <c r="B29" s="33" t="s">
        <v>141</v>
      </c>
      <c r="C29">
        <v>1</v>
      </c>
      <c r="D29">
        <v>1</v>
      </c>
      <c r="E29" s="28">
        <v>0.97599999999999998</v>
      </c>
      <c r="F29" s="28">
        <v>0.97599999999999998</v>
      </c>
      <c r="G29" s="28">
        <v>0.97599999999999998</v>
      </c>
      <c r="H29" s="28">
        <v>0.97599999999999998</v>
      </c>
      <c r="I29" s="28">
        <v>0.97599999999999998</v>
      </c>
      <c r="J29" s="28">
        <v>0.97599999999999998</v>
      </c>
      <c r="K29" s="28">
        <v>0.97599999999999998</v>
      </c>
      <c r="L29" s="28">
        <v>0.97599999999999998</v>
      </c>
      <c r="M29" s="28">
        <v>0.97599999999999998</v>
      </c>
      <c r="N29" s="28">
        <v>0.97599999999999998</v>
      </c>
      <c r="O29" s="28">
        <v>0.97599999999999998</v>
      </c>
    </row>
    <row r="30" spans="1:15" x14ac:dyDescent="0.15">
      <c r="B30" s="33" t="s">
        <v>142</v>
      </c>
      <c r="C30">
        <v>1</v>
      </c>
      <c r="D30">
        <v>1</v>
      </c>
      <c r="E30" s="28">
        <v>0.97599999999999998</v>
      </c>
      <c r="F30" s="28">
        <v>0.97599999999999998</v>
      </c>
      <c r="G30" s="28">
        <v>0.97599999999999998</v>
      </c>
      <c r="H30" s="28">
        <v>0.97599999999999998</v>
      </c>
      <c r="I30" s="28">
        <v>0.97599999999999998</v>
      </c>
      <c r="J30" s="28">
        <v>0.97599999999999998</v>
      </c>
      <c r="K30" s="28">
        <v>0.97599999999999998</v>
      </c>
      <c r="L30" s="28">
        <v>0.97599999999999998</v>
      </c>
      <c r="M30" s="28">
        <v>0.97599999999999998</v>
      </c>
      <c r="N30" s="28">
        <v>0.97599999999999998</v>
      </c>
      <c r="O30" s="28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2" t="s">
        <v>148</v>
      </c>
      <c r="C2" s="32">
        <v>1</v>
      </c>
      <c r="D2" s="32">
        <v>0.21</v>
      </c>
      <c r="E2" s="32">
        <v>0.21</v>
      </c>
      <c r="F2" s="32">
        <v>0.21</v>
      </c>
      <c r="G2" s="32">
        <v>0.21</v>
      </c>
    </row>
    <row r="4" spans="1:7" x14ac:dyDescent="0.15">
      <c r="A4" s="10" t="s">
        <v>262</v>
      </c>
      <c r="B4" s="33" t="s">
        <v>147</v>
      </c>
      <c r="C4" s="32">
        <v>1</v>
      </c>
      <c r="D4" s="32">
        <v>0.14299999999999999</v>
      </c>
      <c r="E4" s="32">
        <v>0.14299999999999999</v>
      </c>
      <c r="F4" s="32">
        <v>0.14299999999999999</v>
      </c>
      <c r="G4" s="32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2" t="s">
        <v>219</v>
      </c>
      <c r="C5" s="33" t="s">
        <v>98</v>
      </c>
      <c r="D5" s="33">
        <v>0</v>
      </c>
      <c r="E5" s="33">
        <v>0</v>
      </c>
      <c r="F5" s="33">
        <v>0.33500000000000002</v>
      </c>
      <c r="G5" s="34">
        <v>0.33500000000000002</v>
      </c>
      <c r="H5" s="34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3">
        <v>0</v>
      </c>
      <c r="E6" s="33">
        <v>0</v>
      </c>
      <c r="F6" s="33">
        <v>0.33500000000000002</v>
      </c>
      <c r="G6" s="34">
        <v>0.33500000000000002</v>
      </c>
      <c r="H6" s="34">
        <v>0.33500000000000002</v>
      </c>
    </row>
    <row r="7" spans="1:8" x14ac:dyDescent="0.15">
      <c r="C7" s="4" t="s">
        <v>63</v>
      </c>
      <c r="D7" s="33">
        <v>0</v>
      </c>
      <c r="E7" s="33">
        <v>0</v>
      </c>
      <c r="F7" s="12">
        <f>1-(0.913+0.335-1)/0.335</f>
        <v>0.25970149253731345</v>
      </c>
      <c r="G7" s="12">
        <f>1-(0.913+0.335-1)/0.335</f>
        <v>0.25970149253731345</v>
      </c>
      <c r="H7" s="33">
        <v>0</v>
      </c>
    </row>
    <row r="8" spans="1:8" x14ac:dyDescent="0.15">
      <c r="B8" t="s">
        <v>143</v>
      </c>
      <c r="C8" s="4" t="s">
        <v>98</v>
      </c>
      <c r="D8" s="33">
        <v>0</v>
      </c>
      <c r="E8" s="33">
        <v>0</v>
      </c>
      <c r="F8" s="33">
        <v>0.33500000000000002</v>
      </c>
      <c r="G8" s="34">
        <v>0.33500000000000002</v>
      </c>
      <c r="H8" s="34">
        <v>0.33500000000000002</v>
      </c>
    </row>
    <row r="9" spans="1:8" x14ac:dyDescent="0.15">
      <c r="C9" s="4" t="s">
        <v>63</v>
      </c>
      <c r="D9" s="33">
        <v>0</v>
      </c>
      <c r="E9" s="33">
        <v>0</v>
      </c>
      <c r="F9" s="12">
        <f>1-(0.913+0.335-1)/0.335</f>
        <v>0.25970149253731345</v>
      </c>
      <c r="G9" s="12">
        <f>1-(0.913+0.335-1)/0.335</f>
        <v>0.25970149253731345</v>
      </c>
      <c r="H9" s="33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3">
        <v>0</v>
      </c>
      <c r="E10" s="33">
        <v>0</v>
      </c>
      <c r="F10" s="33">
        <v>0.33500000000000002</v>
      </c>
      <c r="G10" s="34">
        <v>0.33500000000000002</v>
      </c>
      <c r="H10" s="34">
        <v>0.33500000000000002</v>
      </c>
    </row>
    <row r="11" spans="1:8" x14ac:dyDescent="0.15">
      <c r="C11" s="4" t="s">
        <v>63</v>
      </c>
      <c r="D11" s="33">
        <v>0</v>
      </c>
      <c r="E11" s="33">
        <v>0</v>
      </c>
      <c r="F11" s="12">
        <f>1-(0.913+0.335-1)/0.335</f>
        <v>0.25970149253731345</v>
      </c>
      <c r="G11" s="12">
        <f>1-(0.913+0.335-1)/0.335</f>
        <v>0.25970149253731345</v>
      </c>
      <c r="H11" s="33">
        <v>0</v>
      </c>
    </row>
    <row r="12" spans="1:8" x14ac:dyDescent="0.15">
      <c r="B12" t="s">
        <v>143</v>
      </c>
      <c r="C12" s="4" t="s">
        <v>98</v>
      </c>
      <c r="D12" s="33">
        <v>0</v>
      </c>
      <c r="E12" s="33">
        <v>0</v>
      </c>
      <c r="F12" s="33">
        <v>0.33500000000000002</v>
      </c>
      <c r="G12" s="34">
        <v>0.33500000000000002</v>
      </c>
      <c r="H12" s="34">
        <v>0.33500000000000002</v>
      </c>
    </row>
    <row r="13" spans="1:8" x14ac:dyDescent="0.15">
      <c r="C13" s="4" t="s">
        <v>63</v>
      </c>
      <c r="D13" s="33">
        <v>0</v>
      </c>
      <c r="E13" s="33">
        <v>0</v>
      </c>
      <c r="F13" s="12">
        <f>1-(0.913+0.335-1)/0.335</f>
        <v>0.25970149253731345</v>
      </c>
      <c r="G13" s="12">
        <f>1-(0.913+0.335-1)/0.335</f>
        <v>0.25970149253731345</v>
      </c>
      <c r="H13" s="33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3">
        <v>0</v>
      </c>
      <c r="E14" s="33">
        <v>0</v>
      </c>
      <c r="F14" s="33">
        <v>0.33500000000000002</v>
      </c>
      <c r="G14" s="34">
        <v>0.33500000000000002</v>
      </c>
      <c r="H14" s="34">
        <v>0.33500000000000002</v>
      </c>
    </row>
    <row r="15" spans="1:8" x14ac:dyDescent="0.15">
      <c r="C15" s="4" t="s">
        <v>63</v>
      </c>
      <c r="D15" s="33">
        <v>0</v>
      </c>
      <c r="E15" s="33">
        <v>0</v>
      </c>
      <c r="F15" s="12">
        <f>1-(0.913+0.335-1)/0.335</f>
        <v>0.25970149253731345</v>
      </c>
      <c r="G15" s="12">
        <f>1-(0.913+0.335-1)/0.335</f>
        <v>0.25970149253731345</v>
      </c>
      <c r="H15" s="33">
        <v>0</v>
      </c>
    </row>
    <row r="16" spans="1:8" x14ac:dyDescent="0.15">
      <c r="B16" t="s">
        <v>143</v>
      </c>
      <c r="C16" s="4" t="s">
        <v>98</v>
      </c>
      <c r="D16" s="33">
        <v>0</v>
      </c>
      <c r="E16" s="33">
        <v>0</v>
      </c>
      <c r="F16" s="33">
        <v>0.33500000000000002</v>
      </c>
      <c r="G16" s="34">
        <v>0.33500000000000002</v>
      </c>
      <c r="H16" s="34">
        <v>0.33500000000000002</v>
      </c>
    </row>
    <row r="17" spans="1:9" x14ac:dyDescent="0.15">
      <c r="C17" s="4" t="s">
        <v>63</v>
      </c>
      <c r="D17" s="33">
        <v>0</v>
      </c>
      <c r="E17" s="33">
        <v>0</v>
      </c>
      <c r="F17" s="12">
        <f>1-(0.913+0.335-1)/0.335</f>
        <v>0.25970149253731345</v>
      </c>
      <c r="G17" s="12">
        <f>1-(0.913+0.335-1)/0.335</f>
        <v>0.25970149253731345</v>
      </c>
      <c r="H17" s="33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3">
        <v>0</v>
      </c>
      <c r="E18" s="33">
        <v>0</v>
      </c>
      <c r="F18" s="33">
        <v>0.33500000000000002</v>
      </c>
      <c r="G18" s="34">
        <v>0.33500000000000002</v>
      </c>
      <c r="H18" s="34">
        <v>0.33500000000000002</v>
      </c>
    </row>
    <row r="19" spans="1:9" x14ac:dyDescent="0.15">
      <c r="C19" s="4" t="s">
        <v>63</v>
      </c>
      <c r="D19" s="33">
        <v>0</v>
      </c>
      <c r="E19" s="33">
        <v>0</v>
      </c>
      <c r="F19" s="33">
        <v>0.7</v>
      </c>
      <c r="G19" s="33">
        <v>0.62</v>
      </c>
      <c r="H19" s="33">
        <v>0.62</v>
      </c>
      <c r="I19" s="11"/>
    </row>
    <row r="20" spans="1:9" x14ac:dyDescent="0.15">
      <c r="B20" t="s">
        <v>143</v>
      </c>
      <c r="C20" s="4" t="s">
        <v>98</v>
      </c>
      <c r="D20" s="35">
        <v>0</v>
      </c>
      <c r="E20" s="35">
        <v>0</v>
      </c>
      <c r="F20" s="35">
        <v>0.33500000000000002</v>
      </c>
      <c r="G20" s="36">
        <v>0.33500000000000002</v>
      </c>
      <c r="H20" s="36">
        <v>0.33500000000000002</v>
      </c>
      <c r="I20" s="11"/>
    </row>
    <row r="21" spans="1:9" x14ac:dyDescent="0.15">
      <c r="C21" s="4" t="s">
        <v>63</v>
      </c>
      <c r="D21" s="35">
        <v>0</v>
      </c>
      <c r="E21" s="35">
        <v>0</v>
      </c>
      <c r="F21" s="35">
        <v>0.84</v>
      </c>
      <c r="G21" s="35">
        <v>0.62</v>
      </c>
      <c r="H21" s="35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2" t="s">
        <v>272</v>
      </c>
      <c r="B53" s="152" t="s">
        <v>21</v>
      </c>
      <c r="C53" s="152" t="s">
        <v>98</v>
      </c>
      <c r="D53" s="154">
        <v>0.57999999999999996</v>
      </c>
      <c r="E53" s="154">
        <v>0.57999999999999996</v>
      </c>
      <c r="F53" s="152">
        <v>0</v>
      </c>
      <c r="G53" s="152">
        <v>0</v>
      </c>
      <c r="H53" s="152">
        <v>0</v>
      </c>
    </row>
    <row r="54" spans="1:8" x14ac:dyDescent="0.15">
      <c r="A54" s="152"/>
      <c r="B54" s="152"/>
      <c r="C54" s="152" t="s">
        <v>62</v>
      </c>
      <c r="D54" s="154">
        <v>0.51</v>
      </c>
      <c r="E54" s="154">
        <v>0.51</v>
      </c>
      <c r="F54" s="152">
        <v>0</v>
      </c>
      <c r="G54" s="152">
        <v>0</v>
      </c>
      <c r="H54" s="15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I2" sqref="I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15085.867</v>
      </c>
      <c r="C2" s="134"/>
      <c r="D2" s="14">
        <v>11082.723109898114</v>
      </c>
      <c r="E2" s="14">
        <v>17815.432058956394</v>
      </c>
      <c r="F2" s="14">
        <v>12555.70414324937</v>
      </c>
      <c r="G2" s="14">
        <v>7850.4790473023577</v>
      </c>
      <c r="H2" s="135">
        <f>D2+E2+F2+G2</f>
        <v>49304.33835940624</v>
      </c>
      <c r="I2" s="136">
        <f t="shared" ref="I2:I15" si="0">(B2 + 25.36*B2/(1000-25.36))/(1-0.13)</f>
        <v>17791.263452653548</v>
      </c>
      <c r="J2" s="137">
        <f t="shared" ref="J2:J15" si="1">D2/H2</f>
        <v>0.22478190517658089</v>
      </c>
      <c r="K2" s="135">
        <f>H2-I2</f>
        <v>31513.074906752692</v>
      </c>
      <c r="L2" s="134"/>
    </row>
    <row r="3" spans="1:12" ht="15.75" customHeight="1" x14ac:dyDescent="0.15">
      <c r="A3" s="3">
        <v>2018</v>
      </c>
      <c r="B3" s="81">
        <v>15371.855</v>
      </c>
      <c r="C3" s="134"/>
      <c r="D3" s="14">
        <v>11561.849700668627</v>
      </c>
      <c r="E3" s="14">
        <v>18327.455443684288</v>
      </c>
      <c r="F3" s="14">
        <v>13001.788676705901</v>
      </c>
      <c r="G3" s="14">
        <v>8239.4025931417</v>
      </c>
      <c r="H3" s="135">
        <f t="shared" ref="H3:H15" si="2">D3+E3+F3+G3</f>
        <v>51130.496414200512</v>
      </c>
      <c r="I3" s="136">
        <f t="shared" si="0"/>
        <v>18128.538589196742</v>
      </c>
      <c r="J3" s="137">
        <f t="shared" si="1"/>
        <v>0.22612433892696462</v>
      </c>
      <c r="K3" s="135">
        <f t="shared" ref="K3:K15" si="3">H3-I3</f>
        <v>33001.957825003774</v>
      </c>
      <c r="L3" s="134"/>
    </row>
    <row r="4" spans="1:12" ht="15.75" customHeight="1" x14ac:dyDescent="0.15">
      <c r="A4" s="3">
        <v>2019</v>
      </c>
      <c r="B4" s="81">
        <v>15729.34</v>
      </c>
      <c r="C4" s="134"/>
      <c r="D4" s="14">
        <v>12061.689818945601</v>
      </c>
      <c r="E4" s="14">
        <v>18854.194606600475</v>
      </c>
      <c r="F4" s="14">
        <v>13463.72189604407</v>
      </c>
      <c r="G4" s="14">
        <v>8647.5939471742531</v>
      </c>
      <c r="H4" s="135">
        <f t="shared" si="2"/>
        <v>53027.200268764398</v>
      </c>
      <c r="I4" s="136">
        <f t="shared" si="0"/>
        <v>18550.132509875737</v>
      </c>
      <c r="J4" s="137">
        <f t="shared" si="1"/>
        <v>0.22746231665658054</v>
      </c>
      <c r="K4" s="135">
        <f t="shared" si="3"/>
        <v>34477.067758888661</v>
      </c>
      <c r="L4" s="134"/>
    </row>
    <row r="5" spans="1:12" ht="15.75" customHeight="1" x14ac:dyDescent="0.15">
      <c r="A5" s="3">
        <v>2020</v>
      </c>
      <c r="B5" s="81">
        <v>16015.328</v>
      </c>
      <c r="C5" s="134"/>
      <c r="D5" s="14">
        <v>12583.138948782782</v>
      </c>
      <c r="E5" s="14">
        <v>19396.072485668625</v>
      </c>
      <c r="F5" s="14">
        <v>13942.066880288894</v>
      </c>
      <c r="G5" s="14">
        <v>9076.0076631588272</v>
      </c>
      <c r="H5" s="135">
        <f t="shared" si="2"/>
        <v>54997.285977899126</v>
      </c>
      <c r="I5" s="136">
        <f t="shared" si="0"/>
        <v>18887.407646418931</v>
      </c>
      <c r="J5" s="137">
        <f t="shared" si="1"/>
        <v>0.2287956346398505</v>
      </c>
      <c r="K5" s="135">
        <f t="shared" si="3"/>
        <v>36109.878331480199</v>
      </c>
      <c r="L5" s="134"/>
    </row>
    <row r="6" spans="1:12" ht="15.75" customHeight="1" x14ac:dyDescent="0.15">
      <c r="A6" s="3">
        <v>2021</v>
      </c>
      <c r="B6" s="81">
        <v>16301.316000000001</v>
      </c>
      <c r="C6" s="134"/>
      <c r="D6" s="14">
        <v>12975.229285930785</v>
      </c>
      <c r="E6" s="14">
        <v>20098.450857828113</v>
      </c>
      <c r="F6" s="14">
        <v>14392.778307157403</v>
      </c>
      <c r="G6" s="14">
        <v>9477.8076864407103</v>
      </c>
      <c r="H6" s="135">
        <f t="shared" si="2"/>
        <v>56944.266137357015</v>
      </c>
      <c r="I6" s="136">
        <f t="shared" si="0"/>
        <v>19224.682782962129</v>
      </c>
      <c r="J6" s="137">
        <f t="shared" si="1"/>
        <v>0.22785839850201661</v>
      </c>
      <c r="K6" s="135">
        <f t="shared" si="3"/>
        <v>37719.583354394883</v>
      </c>
      <c r="L6" s="134"/>
    </row>
    <row r="7" spans="1:12" ht="15.75" customHeight="1" x14ac:dyDescent="0.15">
      <c r="A7" s="3">
        <v>2022</v>
      </c>
      <c r="B7" s="81">
        <v>16658.800999999999</v>
      </c>
      <c r="C7" s="134"/>
      <c r="D7" s="14">
        <v>13379.53714949335</v>
      </c>
      <c r="E7" s="14">
        <v>20826.264037887082</v>
      </c>
      <c r="F7" s="14">
        <v>14858.060083749097</v>
      </c>
      <c r="G7" s="14">
        <v>9897.3956253679989</v>
      </c>
      <c r="H7" s="135">
        <f t="shared" si="2"/>
        <v>58961.256896497529</v>
      </c>
      <c r="I7" s="136">
        <f t="shared" si="0"/>
        <v>19646.276703641121</v>
      </c>
      <c r="J7" s="137">
        <f t="shared" si="1"/>
        <v>0.22692082655192064</v>
      </c>
      <c r="K7" s="135">
        <f t="shared" si="3"/>
        <v>39314.980192856412</v>
      </c>
      <c r="L7" s="134"/>
    </row>
    <row r="8" spans="1:12" ht="15.75" customHeight="1" x14ac:dyDescent="0.15">
      <c r="A8" s="3">
        <v>2023</v>
      </c>
      <c r="B8" s="81">
        <v>17016.286</v>
      </c>
      <c r="C8" s="134"/>
      <c r="D8" s="14">
        <v>13796.443237328973</v>
      </c>
      <c r="E8" s="14">
        <v>21580.433081331474</v>
      </c>
      <c r="F8" s="14">
        <v>15338.383232271091</v>
      </c>
      <c r="G8" s="14">
        <v>10335.558961087219</v>
      </c>
      <c r="H8" s="135">
        <f t="shared" si="2"/>
        <v>61050.818512018763</v>
      </c>
      <c r="I8" s="136">
        <f t="shared" si="0"/>
        <v>20067.870624320112</v>
      </c>
      <c r="J8" s="137">
        <f t="shared" si="1"/>
        <v>0.22598293640588843</v>
      </c>
      <c r="K8" s="135">
        <f t="shared" si="3"/>
        <v>40982.947887698654</v>
      </c>
      <c r="L8" s="134"/>
    </row>
    <row r="9" spans="1:12" ht="15.75" customHeight="1" x14ac:dyDescent="0.15">
      <c r="A9" s="3">
        <v>2024</v>
      </c>
      <c r="B9" s="81">
        <v>17302.274000000001</v>
      </c>
      <c r="C9" s="134"/>
      <c r="D9" s="14">
        <v>14226.340109833181</v>
      </c>
      <c r="E9" s="14">
        <v>22361.912397278658</v>
      </c>
      <c r="F9" s="14">
        <v>15834.234001875897</v>
      </c>
      <c r="G9" s="14">
        <v>10793.120036983311</v>
      </c>
      <c r="H9" s="135">
        <f t="shared" si="2"/>
        <v>63215.606545971052</v>
      </c>
      <c r="I9" s="136">
        <f t="shared" si="0"/>
        <v>20405.14576086331</v>
      </c>
      <c r="J9" s="137">
        <f t="shared" si="1"/>
        <v>0.22504474586489395</v>
      </c>
      <c r="K9" s="135">
        <f t="shared" si="3"/>
        <v>42810.460785107745</v>
      </c>
      <c r="L9" s="134"/>
    </row>
    <row r="10" spans="1:12" ht="15.75" customHeight="1" x14ac:dyDescent="0.15">
      <c r="A10" s="3">
        <v>2025</v>
      </c>
      <c r="B10" s="81">
        <v>17731.256000000001</v>
      </c>
      <c r="C10" s="134"/>
      <c r="D10" s="14">
        <v>14669.632559574924</v>
      </c>
      <c r="E10" s="14">
        <v>23171.690956292547</v>
      </c>
      <c r="F10" s="14">
        <v>16346.114360909683</v>
      </c>
      <c r="G10" s="14">
        <v>11270.937602050761</v>
      </c>
      <c r="H10" s="135">
        <f t="shared" si="2"/>
        <v>65458.375478827918</v>
      </c>
      <c r="I10" s="136">
        <f t="shared" si="0"/>
        <v>20911.058465678103</v>
      </c>
      <c r="J10" s="137">
        <f t="shared" si="1"/>
        <v>0.22410627291414711</v>
      </c>
      <c r="K10" s="135">
        <f t="shared" si="3"/>
        <v>44547.317013149819</v>
      </c>
      <c r="L10" s="134"/>
    </row>
    <row r="11" spans="1:12" ht="15.75" customHeight="1" x14ac:dyDescent="0.15">
      <c r="A11" s="3">
        <v>2026</v>
      </c>
      <c r="B11" s="81">
        <v>18088.741000000002</v>
      </c>
      <c r="C11" s="134"/>
      <c r="D11" s="14">
        <v>15111.379740256985</v>
      </c>
      <c r="E11" s="14">
        <v>24033.999353936306</v>
      </c>
      <c r="F11" s="14">
        <v>16833.021539604972</v>
      </c>
      <c r="G11" s="14">
        <v>11687.654067352549</v>
      </c>
      <c r="H11" s="135">
        <f t="shared" si="2"/>
        <v>67666.054701150802</v>
      </c>
      <c r="I11" s="136">
        <f t="shared" si="0"/>
        <v>21332.652386357098</v>
      </c>
      <c r="J11" s="137">
        <f t="shared" si="1"/>
        <v>0.22332290255426973</v>
      </c>
      <c r="K11" s="135">
        <f t="shared" si="3"/>
        <v>46333.402314793704</v>
      </c>
      <c r="L11" s="134"/>
    </row>
    <row r="12" spans="1:12" ht="15.75" customHeight="1" x14ac:dyDescent="0.15">
      <c r="A12" s="3">
        <v>2027</v>
      </c>
      <c r="B12" s="81">
        <v>18446.225999999999</v>
      </c>
      <c r="C12" s="134"/>
      <c r="D12" s="14">
        <v>15566.429269913915</v>
      </c>
      <c r="E12" s="14">
        <v>24928.397588012351</v>
      </c>
      <c r="F12" s="14">
        <v>17334.432385375534</v>
      </c>
      <c r="G12" s="14">
        <v>12119.777645938508</v>
      </c>
      <c r="H12" s="135">
        <f t="shared" si="2"/>
        <v>69949.036889240306</v>
      </c>
      <c r="I12" s="136">
        <f t="shared" si="0"/>
        <v>21754.24630703609</v>
      </c>
      <c r="J12" s="137">
        <f t="shared" si="1"/>
        <v>0.2225395797023243</v>
      </c>
      <c r="K12" s="135">
        <f t="shared" si="3"/>
        <v>48194.790582204216</v>
      </c>
      <c r="L12" s="134"/>
    </row>
    <row r="13" spans="1:12" ht="15.75" customHeight="1" x14ac:dyDescent="0.15">
      <c r="A13" s="3">
        <v>2028</v>
      </c>
      <c r="B13" s="81">
        <v>18803.710999999999</v>
      </c>
      <c r="C13" s="134"/>
      <c r="D13" s="14">
        <v>16035.181722665904</v>
      </c>
      <c r="E13" s="14">
        <v>25856.079845664244</v>
      </c>
      <c r="F13" s="14">
        <v>17850.778923806196</v>
      </c>
      <c r="G13" s="14">
        <v>12567.877979662313</v>
      </c>
      <c r="H13" s="135">
        <f t="shared" si="2"/>
        <v>72309.91847179865</v>
      </c>
      <c r="I13" s="136">
        <f t="shared" si="0"/>
        <v>22175.840227715082</v>
      </c>
      <c r="J13" s="137">
        <f t="shared" si="1"/>
        <v>0.22175632418835781</v>
      </c>
      <c r="K13" s="135">
        <f t="shared" si="3"/>
        <v>50134.078244083568</v>
      </c>
      <c r="L13" s="134"/>
    </row>
    <row r="14" spans="1:12" ht="15.75" customHeight="1" x14ac:dyDescent="0.15">
      <c r="A14" s="3">
        <v>2029</v>
      </c>
      <c r="B14" s="81">
        <v>19232.692999999999</v>
      </c>
      <c r="C14" s="134"/>
      <c r="D14" s="14">
        <v>16518.049735136246</v>
      </c>
      <c r="E14" s="14">
        <v>26818.284754365959</v>
      </c>
      <c r="F14" s="14">
        <v>18382.506049372452</v>
      </c>
      <c r="G14" s="14">
        <v>13032.545771548246</v>
      </c>
      <c r="H14" s="135">
        <f t="shared" si="2"/>
        <v>74751.386310422895</v>
      </c>
      <c r="I14" s="136">
        <f t="shared" si="0"/>
        <v>22681.752932529875</v>
      </c>
      <c r="J14" s="137">
        <f t="shared" si="1"/>
        <v>0.22097315582270435</v>
      </c>
      <c r="K14" s="135">
        <f t="shared" si="3"/>
        <v>52069.63337789302</v>
      </c>
      <c r="L14" s="134"/>
    </row>
    <row r="15" spans="1:12" ht="15.75" customHeight="1" x14ac:dyDescent="0.15">
      <c r="A15" s="3">
        <v>2030</v>
      </c>
      <c r="B15" s="81">
        <v>19590.178</v>
      </c>
      <c r="C15" s="134"/>
      <c r="D15" s="14">
        <v>17015.458369689935</v>
      </c>
      <c r="E15" s="14">
        <v>27816.297035718751</v>
      </c>
      <c r="F15" s="14">
        <v>18930.071908770424</v>
      </c>
      <c r="G15" s="14">
        <v>13514.393564478552</v>
      </c>
      <c r="H15" s="135">
        <f t="shared" si="2"/>
        <v>77276.220878657667</v>
      </c>
      <c r="I15" s="136">
        <f t="shared" si="0"/>
        <v>23103.34685320887</v>
      </c>
      <c r="J15" s="137">
        <f t="shared" si="1"/>
        <v>0.22019009439408682</v>
      </c>
      <c r="K15" s="135">
        <f t="shared" si="3"/>
        <v>54172.874025448793</v>
      </c>
      <c r="L15" s="134"/>
    </row>
    <row r="18" spans="8:8" ht="15.75" customHeight="1" x14ac:dyDescent="0.15">
      <c r="H18" s="9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9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1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1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8.0090001225471497E-2</v>
      </c>
      <c r="F6" s="16">
        <f>'Baseline year demographics'!C8</f>
        <v>8.0090001225471497E-2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8.0090001225471497E-2</v>
      </c>
      <c r="F8" s="16">
        <f>'Baseline year demographics'!C8*'Baseline year demographics'!C9</f>
        <v>8.0090001225471497E-2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8.0090001225471497E-2</v>
      </c>
      <c r="E11" s="110">
        <f>'Baseline year demographics'!$C8</f>
        <v>8.0090001225471497E-2</v>
      </c>
      <c r="F11" s="110">
        <f>'Baseline year demographics'!$C8</f>
        <v>8.0090001225471497E-2</v>
      </c>
      <c r="G11" s="110">
        <f>'Baseline year demographics'!$C8</f>
        <v>8.0090001225471497E-2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2"/>
      <c r="B14" s="152" t="s">
        <v>272</v>
      </c>
      <c r="C14" s="109">
        <v>1</v>
      </c>
      <c r="D14" s="109">
        <v>0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8.0090001225471497E-2</v>
      </c>
      <c r="I16" s="16">
        <f>'Baseline year demographics'!$C$8</f>
        <v>8.0090001225471497E-2</v>
      </c>
      <c r="J16" s="16">
        <f>'Baseline year demographics'!$C$8</f>
        <v>8.0090001225471497E-2</v>
      </c>
      <c r="K16" s="16">
        <f>'Baseline year demographics'!$C$8</f>
        <v>8.0090001225471497E-2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0">
        <v>0</v>
      </c>
      <c r="J23" s="30">
        <v>0</v>
      </c>
      <c r="K23" s="30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0">
        <v>0</v>
      </c>
      <c r="J24" s="30">
        <v>0</v>
      </c>
      <c r="K24" s="30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0">
        <v>0</v>
      </c>
      <c r="J25" s="30">
        <v>0</v>
      </c>
      <c r="K25" s="30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0">
        <v>0</v>
      </c>
      <c r="J26" s="30">
        <v>0</v>
      </c>
      <c r="K26" s="30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0">
        <v>0</v>
      </c>
      <c r="J27" s="30">
        <v>0</v>
      </c>
      <c r="K27" s="30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0">
        <v>0</v>
      </c>
      <c r="J28" s="30">
        <v>0</v>
      </c>
      <c r="K28" s="30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0">
        <v>0</v>
      </c>
      <c r="J29" s="30">
        <v>0</v>
      </c>
      <c r="K29" s="30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0">
        <v>0</v>
      </c>
      <c r="J30" s="30">
        <v>0</v>
      </c>
      <c r="K30" s="30">
        <v>0</v>
      </c>
      <c r="L30" s="16">
        <f>'Baseline year demographics'!$C$8*('Baseline year demographics'!$C$9)*1*'Baseline year demographics'!$C$7</f>
        <v>3.4598880529403686E-2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0">
        <v>0</v>
      </c>
      <c r="J31" s="30">
        <v>0</v>
      </c>
      <c r="K31" s="30">
        <v>0</v>
      </c>
      <c r="L31" s="16">
        <f>'Baseline year demographics'!$C$8*('Baseline year demographics'!$C$9)*(0.7)*'Baseline year demographics'!$C$7</f>
        <v>2.421921637058258E-2</v>
      </c>
      <c r="M31" s="16">
        <f>'Baseline year demographics'!$C$8*('Baseline year demographics'!$C$9)*(0.7)</f>
        <v>5.6063000857830045E-2</v>
      </c>
      <c r="N31" s="16">
        <f>'Baseline year demographics'!$C$8*('Baseline year demographics'!$C$9)*(0.7)</f>
        <v>5.6063000857830045E-2</v>
      </c>
      <c r="O31" s="16">
        <f>'Baseline year demographics'!$C$8*('Baseline year demographics'!$C$9)*(0.7)</f>
        <v>5.6063000857830045E-2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0">
        <v>0</v>
      </c>
      <c r="J32" s="30">
        <v>0</v>
      </c>
      <c r="K32" s="30">
        <v>0</v>
      </c>
      <c r="L32" s="16">
        <f>'Baseline year demographics'!$C$8*('Baseline year demographics'!$C$9)*(0.3)*'Baseline year demographics'!$C$7</f>
        <v>1.0379664158821106E-2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0">
        <v>0</v>
      </c>
      <c r="J33" s="30">
        <v>0</v>
      </c>
      <c r="K33" s="30">
        <v>0</v>
      </c>
      <c r="L33" s="16">
        <f>(1-'Baseline year demographics'!$C$8)*('Baseline year demographics'!$C$9)*1*'Baseline year demographics'!$C$7</f>
        <v>0.39740111947059631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0">
        <v>0</v>
      </c>
      <c r="J34" s="30">
        <v>0</v>
      </c>
      <c r="K34" s="30">
        <v>0</v>
      </c>
      <c r="L34" s="16">
        <f>(1-'Baseline year demographics'!$C$8)*('Baseline year demographics'!$C$9)*(0.49)*'Baseline year demographics'!$C$7</f>
        <v>0.19472654854059218</v>
      </c>
      <c r="M34" s="16">
        <f>(1-'Baseline year demographics'!$C$8)*('Baseline year demographics'!$C$9)*(0.49)</f>
        <v>0.45075589939951893</v>
      </c>
      <c r="N34" s="16">
        <f>(1-'Baseline year demographics'!$C$8)*('Baseline year demographics'!$C$9)*(0.49)</f>
        <v>0.45075589939951893</v>
      </c>
      <c r="O34" s="16">
        <f>(1-'Baseline year demographics'!$C$8)*('Baseline year demographics'!$C$9)*(0.49)</f>
        <v>0.45075589939951893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0">
        <v>0</v>
      </c>
      <c r="J35" s="30">
        <v>0</v>
      </c>
      <c r="K35" s="30">
        <v>0</v>
      </c>
      <c r="L35" s="16">
        <f>(1-'Baseline year demographics'!$C$8)*('Baseline year demographics'!$C$9)*(0.21)*'Baseline year demographics'!$C$7</f>
        <v>8.3454235088825227E-2</v>
      </c>
      <c r="M35" s="16">
        <f>(1-'Baseline year demographics'!$C$8)*('Baseline year demographics'!$C$9)*(0.21)</f>
        <v>0.19318109974265099</v>
      </c>
      <c r="N35" s="16">
        <f>(1-'Baseline year demographics'!$C$8)*('Baseline year demographics'!$C$9)*(0.21)</f>
        <v>0.19318109974265099</v>
      </c>
      <c r="O35" s="16">
        <f>(1-'Baseline year demographics'!$C$8)*('Baseline year demographics'!$C$9)*(0.21)</f>
        <v>0.19318109974265099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0">
        <v>0</v>
      </c>
      <c r="J36" s="30">
        <v>0</v>
      </c>
      <c r="K36" s="30">
        <v>0</v>
      </c>
      <c r="L36" s="16">
        <f>(1-'Baseline year demographics'!$C$8)*('Baseline year demographics'!$C$9)*(0.3)*'Baseline year demographics'!$C$7</f>
        <v>0.11922033584117889</v>
      </c>
      <c r="M36" s="16">
        <f>(1-'Baseline year demographics'!$C$8)*('Baseline year demographics'!$C$9)*(0.3)</f>
        <v>0.27597299963235855</v>
      </c>
      <c r="N36" s="16">
        <f>(1-'Baseline year demographics'!$C$8)*('Baseline year demographics'!$C$9)*(0.3)</f>
        <v>0.27597299963235855</v>
      </c>
      <c r="O36" s="16">
        <f>(1-'Baseline year demographics'!$C$8)*('Baseline year demographics'!$C$9)*(0.3)</f>
        <v>0.27597299963235855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v>0</v>
      </c>
      <c r="J37" s="30">
        <v>0</v>
      </c>
      <c r="K37" s="30">
        <v>0</v>
      </c>
      <c r="L37" s="111">
        <f>'Programs cost and coverage'!$B6+'Baseline year demographics'!$C12</f>
        <v>0.22343729481286934</v>
      </c>
      <c r="M37" s="111">
        <f>'Programs cost and coverage'!$B6+'Baseline year demographics'!$C12</f>
        <v>0.22343729481286934</v>
      </c>
      <c r="N37" s="111">
        <f>'Programs cost and coverage'!$B6+'Baseline year demographics'!$C12</f>
        <v>0.22343729481286934</v>
      </c>
      <c r="O37" s="111">
        <f>'Programs cost and coverage'!$B6+'Baseline year demographics'!$C12</f>
        <v>0.22343729481286934</v>
      </c>
    </row>
    <row r="38" spans="1:15" ht="15.75" customHeight="1" x14ac:dyDescent="0.15">
      <c r="B38" s="32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0">
        <v>0</v>
      </c>
      <c r="J38" s="30">
        <v>0</v>
      </c>
      <c r="K38" s="30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2"/>
      <c r="F39" s="112"/>
      <c r="G39" s="112"/>
      <c r="H39" s="112"/>
      <c r="I39" s="112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9">
        <v>0</v>
      </c>
      <c r="D51" s="109">
        <v>0</v>
      </c>
      <c r="E51" s="113">
        <f>'Baseline year demographics'!$C29</f>
        <v>0</v>
      </c>
      <c r="F51" s="113">
        <f>'Baseline year demographics'!$C29</f>
        <v>0</v>
      </c>
      <c r="G51" s="113">
        <f>'Baseline year demographics'!$C29</f>
        <v>0</v>
      </c>
      <c r="H51" s="113">
        <f>'Baseline year demographics'!$C29</f>
        <v>0</v>
      </c>
      <c r="I51" s="113">
        <f>'Baseline year demographics'!$C29</f>
        <v>0</v>
      </c>
      <c r="J51" s="113">
        <f>'Baseline year demographics'!$C29</f>
        <v>0</v>
      </c>
      <c r="K51" s="113">
        <f>'Baseline year demographics'!$C29</f>
        <v>0</v>
      </c>
      <c r="L51" s="113">
        <f>'Baseline year demographics'!$C29</f>
        <v>0</v>
      </c>
      <c r="M51" s="113">
        <f>'Baseline year demographics'!$C29</f>
        <v>0</v>
      </c>
      <c r="N51" s="113">
        <f>'Baseline year demographics'!$C29</f>
        <v>0</v>
      </c>
      <c r="O51" s="113">
        <f>'Baseline year demographics'!$C29</f>
        <v>0</v>
      </c>
    </row>
    <row r="52" spans="1:15" s="11" customFormat="1" ht="15.75" customHeight="1" x14ac:dyDescent="0.15">
      <c r="B52" s="12" t="s">
        <v>141</v>
      </c>
      <c r="C52" s="109">
        <v>0</v>
      </c>
      <c r="D52" s="109">
        <v>0</v>
      </c>
      <c r="E52" s="109">
        <f>'Baseline year demographics'!$C30</f>
        <v>0.88</v>
      </c>
      <c r="F52" s="109">
        <f>'Baseline year demographics'!$C30</f>
        <v>0.88</v>
      </c>
      <c r="G52" s="109">
        <f>'Baseline year demographics'!$C30</f>
        <v>0.88</v>
      </c>
      <c r="H52" s="109">
        <f>'Baseline year demographics'!$C30</f>
        <v>0.88</v>
      </c>
      <c r="I52" s="109">
        <f>'Baseline year demographics'!$C30</f>
        <v>0.88</v>
      </c>
      <c r="J52" s="109">
        <f>'Baseline year demographics'!$C30</f>
        <v>0.88</v>
      </c>
      <c r="K52" s="109">
        <f>'Baseline year demographics'!$C30</f>
        <v>0.88</v>
      </c>
      <c r="L52" s="109">
        <f>'Baseline year demographics'!$C30</f>
        <v>0.88</v>
      </c>
      <c r="M52" s="109">
        <f>'Baseline year demographics'!$C30</f>
        <v>0.88</v>
      </c>
      <c r="N52" s="109">
        <f>'Baseline year demographics'!$C30</f>
        <v>0.88</v>
      </c>
      <c r="O52" s="109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9">
        <v>0</v>
      </c>
      <c r="D53" s="109">
        <v>0</v>
      </c>
      <c r="E53" s="109">
        <f>'Baseline year demographics'!$C28</f>
        <v>0</v>
      </c>
      <c r="F53" s="109">
        <f>'Baseline year demographics'!$C28</f>
        <v>0</v>
      </c>
      <c r="G53" s="109">
        <f>'Baseline year demographics'!$C28</f>
        <v>0</v>
      </c>
      <c r="H53" s="109">
        <f>'Baseline year demographics'!$C28</f>
        <v>0</v>
      </c>
      <c r="I53" s="109">
        <f>'Baseline year demographics'!$C28</f>
        <v>0</v>
      </c>
      <c r="J53" s="109">
        <f>'Baseline year demographics'!$C28</f>
        <v>0</v>
      </c>
      <c r="K53" s="109">
        <f>'Baseline year demographics'!$C28</f>
        <v>0</v>
      </c>
      <c r="L53" s="109">
        <f>'Baseline year demographics'!$C28</f>
        <v>0</v>
      </c>
      <c r="M53" s="109">
        <f>'Baseline year demographics'!$C28</f>
        <v>0</v>
      </c>
      <c r="N53" s="109">
        <f>'Baseline year demographics'!$C28</f>
        <v>0</v>
      </c>
      <c r="O53" s="109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1" t="s">
        <v>52</v>
      </c>
      <c r="C2" s="30">
        <v>1</v>
      </c>
      <c r="D2" s="30">
        <v>1</v>
      </c>
      <c r="E2" s="30">
        <v>0</v>
      </c>
      <c r="F2" s="30">
        <v>0</v>
      </c>
      <c r="G2" s="30">
        <v>0</v>
      </c>
      <c r="H2" s="30">
        <v>1</v>
      </c>
      <c r="I2" s="30">
        <v>1</v>
      </c>
      <c r="J2" s="30">
        <v>1</v>
      </c>
      <c r="K2" s="30">
        <v>1</v>
      </c>
      <c r="L2" s="30">
        <v>0</v>
      </c>
      <c r="M2" s="30">
        <v>0</v>
      </c>
      <c r="N2" s="30">
        <v>0</v>
      </c>
      <c r="O2" s="30">
        <v>0</v>
      </c>
    </row>
    <row r="3" spans="1:15" x14ac:dyDescent="0.15">
      <c r="A3" s="10"/>
      <c r="B3" s="4" t="s">
        <v>136</v>
      </c>
      <c r="C3" s="30">
        <v>0</v>
      </c>
      <c r="D3" s="30">
        <v>0</v>
      </c>
      <c r="E3" s="30">
        <v>1</v>
      </c>
      <c r="F3" s="30">
        <v>1</v>
      </c>
      <c r="G3" s="30">
        <v>1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</row>
    <row r="4" spans="1:15" x14ac:dyDescent="0.15">
      <c r="B4" s="4" t="s">
        <v>47</v>
      </c>
      <c r="C4" s="30">
        <v>0</v>
      </c>
      <c r="D4" s="30">
        <v>0</v>
      </c>
      <c r="E4" s="30">
        <v>1</v>
      </c>
      <c r="F4" s="30">
        <v>1</v>
      </c>
      <c r="G4" s="30">
        <v>1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</row>
    <row r="5" spans="1:15" x14ac:dyDescent="0.15">
      <c r="B5" s="41" t="s">
        <v>53</v>
      </c>
      <c r="C5" s="30">
        <v>0</v>
      </c>
      <c r="D5" s="30">
        <v>0</v>
      </c>
      <c r="E5" s="30">
        <v>1</v>
      </c>
      <c r="F5" s="30">
        <v>1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</row>
    <row r="6" spans="1:15" x14ac:dyDescent="0.15">
      <c r="B6" s="4" t="s">
        <v>123</v>
      </c>
      <c r="C6" s="30">
        <v>0</v>
      </c>
      <c r="D6" s="30">
        <v>0</v>
      </c>
      <c r="E6" s="30">
        <v>1</v>
      </c>
      <c r="F6" s="30">
        <v>1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</row>
    <row r="7" spans="1:15" x14ac:dyDescent="0.15">
      <c r="B7" s="4" t="s">
        <v>74</v>
      </c>
      <c r="C7" s="30">
        <v>0</v>
      </c>
      <c r="D7" s="30">
        <v>0</v>
      </c>
      <c r="E7" s="30">
        <v>1</v>
      </c>
      <c r="F7" s="30">
        <v>1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</row>
    <row r="8" spans="1:15" x14ac:dyDescent="0.15">
      <c r="B8" s="4" t="s">
        <v>132</v>
      </c>
      <c r="C8" s="30">
        <v>0</v>
      </c>
      <c r="D8" s="30">
        <v>0</v>
      </c>
      <c r="E8" s="30">
        <v>1</v>
      </c>
      <c r="F8" s="30">
        <v>1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</row>
    <row r="9" spans="1:15" x14ac:dyDescent="0.15">
      <c r="B9" s="4" t="s">
        <v>73</v>
      </c>
      <c r="C9" s="30">
        <v>0</v>
      </c>
      <c r="D9" s="30">
        <v>0</v>
      </c>
      <c r="E9" s="30">
        <v>1</v>
      </c>
      <c r="F9" s="30">
        <v>1</v>
      </c>
      <c r="G9" s="30">
        <v>1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</row>
    <row r="10" spans="1:15" x14ac:dyDescent="0.15">
      <c r="B10" s="4" t="s">
        <v>133</v>
      </c>
      <c r="C10" s="30">
        <v>0</v>
      </c>
      <c r="D10" s="30">
        <v>0</v>
      </c>
      <c r="E10" s="30">
        <v>1</v>
      </c>
      <c r="F10" s="30">
        <v>1</v>
      </c>
      <c r="G10" s="30">
        <v>1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30">
        <v>1</v>
      </c>
      <c r="F11" s="30">
        <v>1</v>
      </c>
      <c r="G11" s="114">
        <v>1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</row>
    <row r="14" spans="1:15" x14ac:dyDescent="0.15">
      <c r="A14" s="152"/>
      <c r="B14" s="152" t="s">
        <v>272</v>
      </c>
      <c r="C14" s="109">
        <v>1</v>
      </c>
      <c r="D14" s="109">
        <v>1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</row>
    <row r="16" spans="1:15" x14ac:dyDescent="0.15">
      <c r="A16" s="10" t="s">
        <v>72</v>
      </c>
      <c r="B16" t="s">
        <v>54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1</v>
      </c>
      <c r="I16" s="30">
        <v>1</v>
      </c>
      <c r="J16" s="30">
        <v>1</v>
      </c>
      <c r="K16" s="30">
        <v>1</v>
      </c>
      <c r="L16" s="30">
        <v>0</v>
      </c>
      <c r="M16" s="30">
        <v>0</v>
      </c>
      <c r="N16" s="30">
        <v>0</v>
      </c>
      <c r="O16" s="30">
        <v>0</v>
      </c>
    </row>
    <row r="17" spans="1:15" x14ac:dyDescent="0.15">
      <c r="A17" s="10"/>
      <c r="B17" t="s">
        <v>131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1</v>
      </c>
      <c r="I17" s="30">
        <v>1</v>
      </c>
      <c r="J17" s="30">
        <v>1</v>
      </c>
      <c r="K17" s="30">
        <v>1</v>
      </c>
      <c r="L17" s="30">
        <v>0</v>
      </c>
      <c r="M17" s="30">
        <v>0</v>
      </c>
      <c r="N17" s="30">
        <v>0</v>
      </c>
      <c r="O17" s="30">
        <v>0</v>
      </c>
    </row>
    <row r="18" spans="1:15" x14ac:dyDescent="0.15">
      <c r="B18" t="s">
        <v>134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1</v>
      </c>
      <c r="I18" s="30">
        <v>1</v>
      </c>
      <c r="J18" s="30">
        <v>1</v>
      </c>
      <c r="K18" s="30">
        <v>1</v>
      </c>
      <c r="L18" s="30">
        <v>0</v>
      </c>
      <c r="M18" s="30">
        <v>0</v>
      </c>
      <c r="N18" s="30">
        <v>0</v>
      </c>
      <c r="O18" s="30">
        <v>0</v>
      </c>
    </row>
    <row r="19" spans="1:15" x14ac:dyDescent="0.15">
      <c r="B19" s="4" t="s">
        <v>76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1</v>
      </c>
      <c r="I19" s="30">
        <v>1</v>
      </c>
      <c r="J19" s="30">
        <v>1</v>
      </c>
      <c r="K19" s="30">
        <v>1</v>
      </c>
      <c r="L19" s="30">
        <v>0</v>
      </c>
      <c r="M19" s="30">
        <v>0</v>
      </c>
      <c r="N19" s="30">
        <v>0</v>
      </c>
      <c r="O19" s="30">
        <v>0</v>
      </c>
    </row>
    <row r="20" spans="1:15" x14ac:dyDescent="0.15">
      <c r="B20" s="4" t="s">
        <v>135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1</v>
      </c>
      <c r="I20" s="30">
        <v>1</v>
      </c>
      <c r="J20" s="30">
        <v>1</v>
      </c>
      <c r="K20" s="30">
        <v>1</v>
      </c>
      <c r="L20" s="30">
        <v>0</v>
      </c>
      <c r="M20" s="30">
        <v>0</v>
      </c>
      <c r="N20" s="30">
        <v>0</v>
      </c>
      <c r="O20" s="30">
        <v>0</v>
      </c>
    </row>
    <row r="21" spans="1:15" x14ac:dyDescent="0.15">
      <c r="B21" t="s">
        <v>115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1</v>
      </c>
      <c r="I21" s="30">
        <v>1</v>
      </c>
      <c r="J21" s="30">
        <v>1</v>
      </c>
      <c r="K21" s="30">
        <v>1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157</v>
      </c>
      <c r="C22" s="30">
        <v>1</v>
      </c>
      <c r="D22" s="30">
        <v>1</v>
      </c>
      <c r="E22" s="30">
        <v>1</v>
      </c>
      <c r="F22" s="30">
        <v>1</v>
      </c>
      <c r="G22" s="30">
        <v>1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</row>
    <row r="23" spans="1:15" x14ac:dyDescent="0.15">
      <c r="B23" t="s">
        <v>158</v>
      </c>
      <c r="C23" s="30">
        <v>1</v>
      </c>
      <c r="D23" s="30">
        <v>1</v>
      </c>
      <c r="E23" s="30">
        <v>1</v>
      </c>
      <c r="F23" s="30">
        <v>1</v>
      </c>
      <c r="G23" s="30">
        <v>1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</row>
    <row r="24" spans="1:15" x14ac:dyDescent="0.15">
      <c r="B24" t="s">
        <v>159</v>
      </c>
      <c r="C24" s="30">
        <v>1</v>
      </c>
      <c r="D24" s="30">
        <v>1</v>
      </c>
      <c r="E24" s="30">
        <v>1</v>
      </c>
      <c r="F24" s="30">
        <v>1</v>
      </c>
      <c r="G24" s="30">
        <v>1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</row>
    <row r="25" spans="1:15" x14ac:dyDescent="0.15"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</row>
    <row r="26" spans="1:15" x14ac:dyDescent="0.15">
      <c r="A26" s="10" t="s">
        <v>80</v>
      </c>
      <c r="B26" t="s">
        <v>116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1</v>
      </c>
      <c r="M26" s="30">
        <v>0</v>
      </c>
      <c r="N26" s="30">
        <v>0</v>
      </c>
      <c r="O26" s="30">
        <v>0</v>
      </c>
    </row>
    <row r="27" spans="1:15" x14ac:dyDescent="0.15">
      <c r="B27" t="s">
        <v>117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1</v>
      </c>
      <c r="M27" s="30">
        <v>1</v>
      </c>
      <c r="N27" s="30">
        <v>1</v>
      </c>
      <c r="O27" s="30">
        <v>1</v>
      </c>
    </row>
    <row r="28" spans="1:15" x14ac:dyDescent="0.15">
      <c r="B28" t="s">
        <v>118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1</v>
      </c>
      <c r="M28" s="30">
        <v>1</v>
      </c>
      <c r="N28" s="30">
        <v>1</v>
      </c>
      <c r="O28" s="30">
        <v>1</v>
      </c>
    </row>
    <row r="29" spans="1:15" x14ac:dyDescent="0.15">
      <c r="B29" t="s">
        <v>119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1</v>
      </c>
      <c r="M29" s="30">
        <v>0</v>
      </c>
      <c r="N29" s="30">
        <v>0</v>
      </c>
      <c r="O29" s="30">
        <v>0</v>
      </c>
    </row>
    <row r="30" spans="1:15" x14ac:dyDescent="0.15">
      <c r="B30" t="s">
        <v>120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1</v>
      </c>
      <c r="M30" s="30">
        <v>1</v>
      </c>
      <c r="N30" s="30">
        <v>1</v>
      </c>
      <c r="O30" s="30">
        <v>1</v>
      </c>
    </row>
    <row r="31" spans="1:15" x14ac:dyDescent="0.15">
      <c r="B31" t="s">
        <v>121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1</v>
      </c>
      <c r="M31" s="30">
        <v>1</v>
      </c>
      <c r="N31" s="30">
        <v>1</v>
      </c>
      <c r="O31" s="30">
        <v>1</v>
      </c>
    </row>
    <row r="32" spans="1:15" x14ac:dyDescent="0.15">
      <c r="B32" t="s">
        <v>122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1</v>
      </c>
      <c r="M32" s="30">
        <v>1</v>
      </c>
      <c r="N32" s="30">
        <v>1</v>
      </c>
      <c r="O32" s="30">
        <v>1</v>
      </c>
    </row>
    <row r="33" spans="1:15" x14ac:dyDescent="0.15">
      <c r="A33" s="10"/>
      <c r="B33" t="s">
        <v>124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</v>
      </c>
      <c r="M33" s="30">
        <v>0</v>
      </c>
      <c r="N33" s="30">
        <v>0</v>
      </c>
      <c r="O33" s="30">
        <v>0</v>
      </c>
    </row>
    <row r="34" spans="1:15" x14ac:dyDescent="0.15">
      <c r="B34" t="s">
        <v>125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1</v>
      </c>
      <c r="M34" s="30">
        <v>1</v>
      </c>
      <c r="N34" s="30">
        <v>1</v>
      </c>
      <c r="O34" s="30">
        <v>1</v>
      </c>
    </row>
    <row r="35" spans="1:15" x14ac:dyDescent="0.15">
      <c r="B35" t="s">
        <v>126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1</v>
      </c>
      <c r="M35" s="30">
        <v>1</v>
      </c>
      <c r="N35" s="30">
        <v>1</v>
      </c>
      <c r="O35" s="30">
        <v>1</v>
      </c>
    </row>
    <row r="36" spans="1:15" x14ac:dyDescent="0.15">
      <c r="B36" t="s">
        <v>127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1</v>
      </c>
      <c r="M36" s="30">
        <v>0</v>
      </c>
      <c r="N36" s="30">
        <v>0</v>
      </c>
      <c r="O36" s="30">
        <v>0</v>
      </c>
    </row>
    <row r="37" spans="1:15" x14ac:dyDescent="0.15">
      <c r="B37" t="s">
        <v>128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1</v>
      </c>
      <c r="M37" s="30">
        <v>1</v>
      </c>
      <c r="N37" s="30">
        <v>1</v>
      </c>
      <c r="O37" s="30">
        <v>1</v>
      </c>
    </row>
    <row r="38" spans="1:15" x14ac:dyDescent="0.15">
      <c r="B38" t="s">
        <v>129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1</v>
      </c>
      <c r="M38" s="30">
        <v>1</v>
      </c>
      <c r="N38" s="30">
        <v>1</v>
      </c>
      <c r="O38" s="30">
        <v>1</v>
      </c>
    </row>
    <row r="39" spans="1:15" x14ac:dyDescent="0.15">
      <c r="B39" t="s">
        <v>130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t="s">
        <v>181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1">
        <v>1</v>
      </c>
      <c r="M40" s="31">
        <v>1</v>
      </c>
      <c r="N40" s="31">
        <v>1</v>
      </c>
      <c r="O40" s="31">
        <v>1</v>
      </c>
    </row>
    <row r="41" spans="1:15" x14ac:dyDescent="0.15">
      <c r="B41" s="11" t="s">
        <v>240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1</v>
      </c>
      <c r="M41" s="30">
        <v>1</v>
      </c>
      <c r="N41" s="30">
        <v>1</v>
      </c>
      <c r="O41" s="30">
        <v>1</v>
      </c>
    </row>
    <row r="42" spans="1:15" x14ac:dyDescent="0.15">
      <c r="B42" s="12"/>
      <c r="C42" s="30"/>
      <c r="D42" s="30"/>
      <c r="E42" s="116"/>
      <c r="F42" s="116"/>
      <c r="G42" s="116"/>
      <c r="H42" s="116"/>
      <c r="I42" s="116"/>
      <c r="J42" s="115"/>
      <c r="K42" s="115"/>
      <c r="L42" s="115"/>
      <c r="M42" s="115"/>
      <c r="N42" s="115"/>
      <c r="O42" s="115"/>
    </row>
    <row r="43" spans="1:15" x14ac:dyDescent="0.15">
      <c r="A43" s="10" t="s">
        <v>78</v>
      </c>
      <c r="B43" t="s">
        <v>204</v>
      </c>
      <c r="C43" s="30">
        <v>1</v>
      </c>
      <c r="D43" s="30">
        <v>1</v>
      </c>
      <c r="E43" s="30">
        <v>1</v>
      </c>
      <c r="F43" s="30">
        <v>1</v>
      </c>
      <c r="G43" s="30">
        <v>1</v>
      </c>
      <c r="H43" s="30">
        <v>1</v>
      </c>
      <c r="I43" s="30">
        <v>1</v>
      </c>
      <c r="J43" s="30">
        <v>1</v>
      </c>
      <c r="K43" s="30">
        <v>1</v>
      </c>
      <c r="L43" s="30">
        <v>1</v>
      </c>
      <c r="M43" s="30">
        <v>1</v>
      </c>
      <c r="N43" s="30">
        <v>1</v>
      </c>
      <c r="O43" s="30">
        <v>1</v>
      </c>
    </row>
    <row r="44" spans="1:15" x14ac:dyDescent="0.15">
      <c r="B44" t="s">
        <v>205</v>
      </c>
      <c r="C44" s="30">
        <v>1</v>
      </c>
      <c r="D44" s="30">
        <v>1</v>
      </c>
      <c r="E44" s="30">
        <v>1</v>
      </c>
      <c r="F44" s="30">
        <v>1</v>
      </c>
      <c r="G44" s="30">
        <v>1</v>
      </c>
      <c r="H44" s="30">
        <v>1</v>
      </c>
      <c r="I44" s="30">
        <v>1</v>
      </c>
      <c r="J44" s="30">
        <v>1</v>
      </c>
      <c r="K44" s="30">
        <v>1</v>
      </c>
      <c r="L44" s="30">
        <v>1</v>
      </c>
      <c r="M44" s="30">
        <v>1</v>
      </c>
      <c r="N44" s="30">
        <v>1</v>
      </c>
      <c r="O44" s="30">
        <v>1</v>
      </c>
    </row>
    <row r="45" spans="1:15" x14ac:dyDescent="0.15">
      <c r="B45" t="s">
        <v>206</v>
      </c>
      <c r="C45" s="30">
        <v>1</v>
      </c>
      <c r="D45" s="30">
        <v>1</v>
      </c>
      <c r="E45" s="30">
        <v>1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>
        <v>1</v>
      </c>
      <c r="L45" s="30">
        <v>1</v>
      </c>
      <c r="M45" s="30">
        <v>1</v>
      </c>
      <c r="N45" s="30">
        <v>1</v>
      </c>
      <c r="O45" s="30">
        <v>1</v>
      </c>
    </row>
    <row r="46" spans="1:15" x14ac:dyDescent="0.15">
      <c r="B46" t="s">
        <v>207</v>
      </c>
      <c r="C46" s="30">
        <v>1</v>
      </c>
      <c r="D46" s="30">
        <v>1</v>
      </c>
      <c r="E46" s="30">
        <v>1</v>
      </c>
      <c r="F46" s="30">
        <v>1</v>
      </c>
      <c r="G46" s="30">
        <v>1</v>
      </c>
      <c r="H46" s="30">
        <v>1</v>
      </c>
      <c r="I46" s="30">
        <v>1</v>
      </c>
      <c r="J46" s="30">
        <v>1</v>
      </c>
      <c r="K46" s="30">
        <v>1</v>
      </c>
      <c r="L46" s="30">
        <v>1</v>
      </c>
      <c r="M46" s="30">
        <v>1</v>
      </c>
      <c r="N46" s="30">
        <v>1</v>
      </c>
      <c r="O46" s="30">
        <v>1</v>
      </c>
    </row>
    <row r="47" spans="1:15" x14ac:dyDescent="0.15">
      <c r="B47" t="s">
        <v>208</v>
      </c>
      <c r="C47" s="30">
        <v>1</v>
      </c>
      <c r="D47" s="30">
        <v>1</v>
      </c>
      <c r="E47" s="30">
        <v>1</v>
      </c>
      <c r="F47" s="30">
        <v>1</v>
      </c>
      <c r="G47" s="30">
        <v>1</v>
      </c>
      <c r="H47" s="30">
        <v>1</v>
      </c>
      <c r="I47" s="30">
        <v>1</v>
      </c>
      <c r="J47" s="30">
        <v>1</v>
      </c>
      <c r="K47" s="30">
        <v>1</v>
      </c>
      <c r="L47" s="30">
        <v>1</v>
      </c>
      <c r="M47" s="30">
        <v>1</v>
      </c>
      <c r="N47" s="30">
        <v>1</v>
      </c>
      <c r="O47" s="30">
        <v>1</v>
      </c>
    </row>
    <row r="48" spans="1:15" x14ac:dyDescent="0.15">
      <c r="B48" t="s">
        <v>209</v>
      </c>
      <c r="C48" s="30">
        <v>1</v>
      </c>
      <c r="D48" s="30">
        <v>1</v>
      </c>
      <c r="E48" s="30">
        <v>1</v>
      </c>
      <c r="F48" s="30">
        <v>1</v>
      </c>
      <c r="G48" s="30">
        <v>1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</row>
    <row r="49" spans="1:15" x14ac:dyDescent="0.15">
      <c r="B49" t="s">
        <v>213</v>
      </c>
      <c r="C49" s="30">
        <v>1</v>
      </c>
      <c r="D49" s="30">
        <v>1</v>
      </c>
      <c r="E49" s="30">
        <v>1</v>
      </c>
      <c r="F49" s="30">
        <v>1</v>
      </c>
      <c r="G49" s="30">
        <v>1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</row>
    <row r="50" spans="1:15" x14ac:dyDescent="0.15">
      <c r="B50" s="4" t="s">
        <v>210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1</v>
      </c>
      <c r="I50" s="30">
        <v>1</v>
      </c>
      <c r="J50" s="30">
        <v>1</v>
      </c>
      <c r="K50" s="30">
        <v>1</v>
      </c>
      <c r="L50" s="30">
        <v>0</v>
      </c>
      <c r="M50" s="30">
        <v>0</v>
      </c>
      <c r="N50" s="30">
        <v>0</v>
      </c>
      <c r="O50" s="30">
        <v>0</v>
      </c>
    </row>
    <row r="51" spans="1:15" x14ac:dyDescent="0.15">
      <c r="B51" s="4" t="s">
        <v>211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1</v>
      </c>
      <c r="I51" s="30">
        <v>1</v>
      </c>
      <c r="J51" s="30">
        <v>1</v>
      </c>
      <c r="K51" s="30">
        <v>1</v>
      </c>
      <c r="L51" s="30">
        <v>0</v>
      </c>
      <c r="M51" s="30">
        <v>0</v>
      </c>
      <c r="N51" s="30">
        <v>0</v>
      </c>
      <c r="O51" s="30">
        <v>0</v>
      </c>
    </row>
    <row r="52" spans="1:15" x14ac:dyDescent="0.15">
      <c r="B52" s="4" t="s">
        <v>212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1</v>
      </c>
      <c r="I52" s="30">
        <v>1</v>
      </c>
      <c r="J52" s="30">
        <v>1</v>
      </c>
      <c r="K52" s="30">
        <v>1</v>
      </c>
      <c r="L52" s="30">
        <v>0</v>
      </c>
      <c r="M52" s="30">
        <v>0</v>
      </c>
      <c r="N52" s="30">
        <v>0</v>
      </c>
      <c r="O52" s="30">
        <v>0</v>
      </c>
    </row>
    <row r="53" spans="1:15" x14ac:dyDescent="0.15">
      <c r="A53" s="11"/>
      <c r="B53" s="12" t="s">
        <v>77</v>
      </c>
      <c r="C53" s="31">
        <v>1</v>
      </c>
      <c r="D53" s="31">
        <v>1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  <row r="54" spans="1:15" s="11" customFormat="1" x14ac:dyDescent="0.15">
      <c r="B54" s="12" t="s">
        <v>140</v>
      </c>
      <c r="C54" s="114">
        <v>1</v>
      </c>
      <c r="D54" s="114">
        <v>0</v>
      </c>
      <c r="E54" s="117">
        <v>1</v>
      </c>
      <c r="F54" s="117">
        <v>1</v>
      </c>
      <c r="G54" s="117">
        <v>1</v>
      </c>
      <c r="H54" s="117">
        <v>1</v>
      </c>
      <c r="I54" s="117">
        <v>1</v>
      </c>
      <c r="J54" s="117">
        <v>1</v>
      </c>
      <c r="K54" s="117">
        <v>1</v>
      </c>
      <c r="L54" s="117">
        <v>1</v>
      </c>
      <c r="M54" s="117">
        <v>1</v>
      </c>
      <c r="N54" s="117">
        <v>1</v>
      </c>
      <c r="O54" s="117">
        <v>1</v>
      </c>
    </row>
    <row r="55" spans="1:15" s="11" customFormat="1" x14ac:dyDescent="0.15">
      <c r="B55" s="12" t="s">
        <v>141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s="11" customFormat="1" x14ac:dyDescent="0.15">
      <c r="B56" s="12" t="s">
        <v>142</v>
      </c>
      <c r="C56" s="114">
        <v>1</v>
      </c>
      <c r="D56" s="114">
        <v>0</v>
      </c>
      <c r="E56" s="114">
        <v>1</v>
      </c>
      <c r="F56" s="114">
        <v>1</v>
      </c>
      <c r="G56" s="114">
        <v>1</v>
      </c>
      <c r="H56" s="114">
        <v>1</v>
      </c>
      <c r="I56" s="114">
        <v>1</v>
      </c>
      <c r="J56" s="114">
        <v>1</v>
      </c>
      <c r="K56" s="114">
        <v>1</v>
      </c>
      <c r="L56" s="114">
        <v>1</v>
      </c>
      <c r="M56" s="114">
        <v>1</v>
      </c>
      <c r="N56" s="114">
        <v>1</v>
      </c>
      <c r="O56" s="114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2" t="s">
        <v>272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9" x14ac:dyDescent="0.15">
      <c r="A49" s="118" t="s">
        <v>157</v>
      </c>
      <c r="B49" t="s">
        <v>161</v>
      </c>
      <c r="F49" t="s">
        <v>161</v>
      </c>
    </row>
    <row r="50" spans="1:9" x14ac:dyDescent="0.15">
      <c r="A50" s="118" t="s">
        <v>158</v>
      </c>
      <c r="B50" t="s">
        <v>161</v>
      </c>
      <c r="F50" t="s">
        <v>161</v>
      </c>
    </row>
    <row r="51" spans="1:9" x14ac:dyDescent="0.15">
      <c r="A51" s="118" t="s">
        <v>159</v>
      </c>
      <c r="B51" t="s">
        <v>161</v>
      </c>
      <c r="F51" t="s">
        <v>161</v>
      </c>
    </row>
    <row r="52" spans="1:9" x14ac:dyDescent="0.15">
      <c r="A52" s="152" t="s">
        <v>272</v>
      </c>
      <c r="B52" s="152"/>
      <c r="C52" s="152"/>
      <c r="D52" s="152"/>
      <c r="E52" s="152"/>
      <c r="F52" s="152"/>
      <c r="G52" s="152"/>
      <c r="H52" s="152" t="s">
        <v>161</v>
      </c>
      <c r="I52" s="152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0.12</v>
      </c>
      <c r="C5" s="147">
        <v>0.95</v>
      </c>
      <c r="D5" s="147">
        <v>60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0.16200000000000001</v>
      </c>
      <c r="C24" s="146">
        <v>0.95</v>
      </c>
      <c r="D24" s="146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0.83</v>
      </c>
      <c r="C26" s="147">
        <v>0.95</v>
      </c>
      <c r="D26" s="147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</v>
      </c>
      <c r="C38" s="146">
        <v>0.95</v>
      </c>
      <c r="D38" s="146">
        <v>4.6500000000000004</v>
      </c>
    </row>
    <row r="39" spans="1:4" ht="15.75" customHeight="1" x14ac:dyDescent="0.2">
      <c r="A39" s="124" t="s">
        <v>147</v>
      </c>
      <c r="B39" s="121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0.56999999999999995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1</v>
      </c>
      <c r="C41" s="121">
        <v>1</v>
      </c>
      <c r="D41" s="146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0.188</v>
      </c>
      <c r="C47" s="146">
        <v>0.95</v>
      </c>
      <c r="D47" s="140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  <row r="52" spans="1:4" ht="15.75" customHeight="1" x14ac:dyDescent="0.15">
      <c r="A52" s="152" t="s">
        <v>272</v>
      </c>
      <c r="B52" s="154">
        <v>0</v>
      </c>
      <c r="C52" s="155">
        <v>0.95</v>
      </c>
      <c r="D52" s="155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4"/>
    </row>
    <row r="3" spans="1:16" x14ac:dyDescent="0.15">
      <c r="A3" t="str">
        <f>A2</f>
        <v>Balanced energy-protein supplementation</v>
      </c>
      <c r="B3" s="90" t="s">
        <v>255</v>
      </c>
      <c r="C3" s="24"/>
    </row>
    <row r="4" spans="1:16" x14ac:dyDescent="0.15">
      <c r="A4" t="str">
        <f>'Programs to include'!A3</f>
        <v>Birth age program</v>
      </c>
      <c r="B4" s="90" t="s">
        <v>254</v>
      </c>
      <c r="C4" s="24"/>
    </row>
    <row r="5" spans="1:16" x14ac:dyDescent="0.15">
      <c r="A5" t="str">
        <f>A4</f>
        <v>Birth age program</v>
      </c>
      <c r="B5" s="90" t="s">
        <v>255</v>
      </c>
      <c r="C5" s="24"/>
    </row>
    <row r="6" spans="1:16" x14ac:dyDescent="0.15">
      <c r="A6" t="str">
        <f>'Programs to include'!A4</f>
        <v>Calcium supplementation</v>
      </c>
      <c r="B6" s="90" t="s">
        <v>254</v>
      </c>
      <c r="C6" s="24"/>
    </row>
    <row r="7" spans="1:16" x14ac:dyDescent="0.15">
      <c r="A7" t="str">
        <f>A6</f>
        <v>Calcium supplementation</v>
      </c>
      <c r="B7" s="90" t="s">
        <v>255</v>
      </c>
      <c r="C7" s="24"/>
    </row>
    <row r="8" spans="1:16" x14ac:dyDescent="0.15">
      <c r="A8" t="str">
        <f>'Programs to include'!A5</f>
        <v>Cash transfers</v>
      </c>
      <c r="B8" s="90" t="s">
        <v>254</v>
      </c>
      <c r="C8" s="24"/>
    </row>
    <row r="9" spans="1:16" x14ac:dyDescent="0.15">
      <c r="A9" t="str">
        <f>A8</f>
        <v>Cash transfers</v>
      </c>
      <c r="B9" s="90" t="s">
        <v>255</v>
      </c>
      <c r="C9" s="24"/>
    </row>
    <row r="10" spans="1:16" x14ac:dyDescent="0.15">
      <c r="A10" t="str">
        <f>'Programs to include'!A6</f>
        <v>Family Planning</v>
      </c>
      <c r="B10" s="90" t="s">
        <v>254</v>
      </c>
      <c r="C10" s="24"/>
    </row>
    <row r="11" spans="1:16" x14ac:dyDescent="0.15">
      <c r="A11" t="str">
        <f>A10</f>
        <v>Family Planning</v>
      </c>
      <c r="B11" s="90" t="s">
        <v>255</v>
      </c>
      <c r="C11" s="24"/>
    </row>
    <row r="12" spans="1:16" x14ac:dyDescent="0.15">
      <c r="A12" t="str">
        <f>'Programs to include'!A7</f>
        <v>IFA fortification of maize</v>
      </c>
      <c r="B12" s="90" t="s">
        <v>254</v>
      </c>
      <c r="C12" s="24"/>
    </row>
    <row r="13" spans="1:16" x14ac:dyDescent="0.15">
      <c r="A13" t="str">
        <f>A12</f>
        <v>IFA fortification of maize</v>
      </c>
      <c r="B13" s="90" t="s">
        <v>255</v>
      </c>
      <c r="C13" s="24"/>
    </row>
    <row r="14" spans="1:16" x14ac:dyDescent="0.15">
      <c r="A14" t="str">
        <f>'Programs to include'!A8</f>
        <v>IFA fortification of rice</v>
      </c>
      <c r="B14" s="90" t="s">
        <v>254</v>
      </c>
      <c r="C14" s="24"/>
    </row>
    <row r="15" spans="1:16" x14ac:dyDescent="0.15">
      <c r="A15" t="str">
        <f>A14</f>
        <v>IFA fortification of rice</v>
      </c>
      <c r="B15" s="90" t="s">
        <v>255</v>
      </c>
      <c r="C15" s="24"/>
    </row>
    <row r="16" spans="1:16" x14ac:dyDescent="0.15">
      <c r="A16" t="str">
        <f>'Programs to include'!A9</f>
        <v>IFA fortification of wheat flour</v>
      </c>
      <c r="B16" s="90" t="s">
        <v>254</v>
      </c>
      <c r="C16" s="24"/>
    </row>
    <row r="17" spans="1:3" x14ac:dyDescent="0.15">
      <c r="A17" t="str">
        <f>A16</f>
        <v>IFA fortification of wheat flour</v>
      </c>
      <c r="B17" s="90" t="s">
        <v>255</v>
      </c>
      <c r="C17" s="24"/>
    </row>
    <row r="18" spans="1:3" x14ac:dyDescent="0.15">
      <c r="A18" t="str">
        <f>'Programs to include'!A10</f>
        <v>IFAS not poor: community</v>
      </c>
      <c r="B18" s="90" t="s">
        <v>254</v>
      </c>
      <c r="C18" s="24"/>
    </row>
    <row r="19" spans="1:3" x14ac:dyDescent="0.15">
      <c r="A19" t="str">
        <f>A18</f>
        <v>IFAS not poor: community</v>
      </c>
      <c r="B19" s="90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4"/>
    </row>
    <row r="21" spans="1:3" x14ac:dyDescent="0.15">
      <c r="A21" t="str">
        <f>A20</f>
        <v>IFAS not poor: community (malaria area)</v>
      </c>
      <c r="B21" s="90" t="s">
        <v>255</v>
      </c>
      <c r="C21" s="24"/>
    </row>
    <row r="22" spans="1:3" x14ac:dyDescent="0.15">
      <c r="A22" t="str">
        <f>'Programs to include'!A12</f>
        <v>IFAS not poor: hospital</v>
      </c>
      <c r="B22" s="90" t="s">
        <v>254</v>
      </c>
      <c r="C22" s="24"/>
    </row>
    <row r="23" spans="1:3" x14ac:dyDescent="0.15">
      <c r="A23" t="str">
        <f>A22</f>
        <v>IFAS not poor: hospital</v>
      </c>
      <c r="B23" s="90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4"/>
    </row>
    <row r="25" spans="1:3" x14ac:dyDescent="0.15">
      <c r="A25" t="str">
        <f>A24</f>
        <v>IFAS not poor: hospital (malaria area)</v>
      </c>
      <c r="B25" s="90" t="s">
        <v>255</v>
      </c>
      <c r="C25" s="24"/>
    </row>
    <row r="26" spans="1:3" x14ac:dyDescent="0.15">
      <c r="A26" t="str">
        <f>'Programs to include'!A14</f>
        <v>IFAS not poor: retailer</v>
      </c>
      <c r="B26" s="90" t="s">
        <v>254</v>
      </c>
      <c r="C26" s="24"/>
    </row>
    <row r="27" spans="1:3" x14ac:dyDescent="0.15">
      <c r="A27" t="str">
        <f>A26</f>
        <v>IFAS not poor: retailer</v>
      </c>
      <c r="B27" s="90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4"/>
    </row>
    <row r="29" spans="1:3" x14ac:dyDescent="0.15">
      <c r="A29" t="str">
        <f>A28</f>
        <v>IFAS not poor: retailer (malaria area)</v>
      </c>
      <c r="B29" s="90" t="s">
        <v>255</v>
      </c>
      <c r="C29" s="24"/>
    </row>
    <row r="30" spans="1:3" x14ac:dyDescent="0.15">
      <c r="A30" t="str">
        <f>'Programs to include'!A16</f>
        <v>IFAS not poor: school</v>
      </c>
      <c r="B30" s="90" t="s">
        <v>254</v>
      </c>
      <c r="C30" s="24"/>
    </row>
    <row r="31" spans="1:3" x14ac:dyDescent="0.15">
      <c r="A31" t="str">
        <f>A30</f>
        <v>IFAS not poor: school</v>
      </c>
      <c r="B31" s="90" t="s">
        <v>255</v>
      </c>
      <c r="C31" s="24"/>
    </row>
    <row r="32" spans="1:3" x14ac:dyDescent="0.15">
      <c r="A32" t="str">
        <f>'Programs to include'!A17</f>
        <v>IFAS not poor: school (malaria area)</v>
      </c>
      <c r="B32" s="90" t="s">
        <v>254</v>
      </c>
      <c r="C32" s="24"/>
    </row>
    <row r="33" spans="1:3" x14ac:dyDescent="0.15">
      <c r="A33" t="str">
        <f>A32</f>
        <v>IFAS not poor: school (malaria area)</v>
      </c>
      <c r="B33" s="90" t="s">
        <v>255</v>
      </c>
      <c r="C33" s="24"/>
    </row>
    <row r="34" spans="1:3" x14ac:dyDescent="0.15">
      <c r="A34" t="str">
        <f>'Programs to include'!A18</f>
        <v>IFAS poor: community</v>
      </c>
      <c r="B34" s="90" t="s">
        <v>254</v>
      </c>
      <c r="C34" s="24"/>
    </row>
    <row r="35" spans="1:3" x14ac:dyDescent="0.15">
      <c r="A35" t="str">
        <f>A34</f>
        <v>IFAS poor: community</v>
      </c>
      <c r="B35" s="90" t="s">
        <v>255</v>
      </c>
      <c r="C35" s="24"/>
    </row>
    <row r="36" spans="1:3" x14ac:dyDescent="0.15">
      <c r="A36" t="str">
        <f>'Programs to include'!A19</f>
        <v>IFAS poor: community (malaria area)</v>
      </c>
      <c r="B36" s="90" t="s">
        <v>254</v>
      </c>
      <c r="C36" s="24"/>
    </row>
    <row r="37" spans="1:3" x14ac:dyDescent="0.15">
      <c r="A37" t="str">
        <f>A36</f>
        <v>IFAS poor: community (malaria area)</v>
      </c>
      <c r="B37" s="90" t="s">
        <v>255</v>
      </c>
      <c r="C37" s="24"/>
    </row>
    <row r="38" spans="1:3" x14ac:dyDescent="0.15">
      <c r="A38" t="str">
        <f>'Programs to include'!A20</f>
        <v>IFAS poor: hospital</v>
      </c>
      <c r="B38" s="90" t="s">
        <v>254</v>
      </c>
      <c r="C38" s="24"/>
    </row>
    <row r="39" spans="1:3" x14ac:dyDescent="0.15">
      <c r="A39" t="str">
        <f>A38</f>
        <v>IFAS poor: hospital</v>
      </c>
      <c r="B39" s="90" t="s">
        <v>255</v>
      </c>
      <c r="C39" s="24"/>
    </row>
    <row r="40" spans="1:3" x14ac:dyDescent="0.15">
      <c r="A40" t="str">
        <f>'Programs to include'!A21</f>
        <v>IFAS poor: hospital (malaria area)</v>
      </c>
      <c r="B40" s="90" t="s">
        <v>254</v>
      </c>
      <c r="C40" s="24"/>
    </row>
    <row r="41" spans="1:3" x14ac:dyDescent="0.15">
      <c r="A41" t="str">
        <f>A40</f>
        <v>IFAS poor: hospital (malaria area)</v>
      </c>
      <c r="B41" s="90" t="s">
        <v>255</v>
      </c>
      <c r="C41" s="24"/>
    </row>
    <row r="42" spans="1:3" x14ac:dyDescent="0.15">
      <c r="A42" t="str">
        <f>'Programs to include'!A22</f>
        <v>IFAS poor: school</v>
      </c>
      <c r="B42" s="90" t="s">
        <v>254</v>
      </c>
      <c r="C42" s="24"/>
    </row>
    <row r="43" spans="1:3" x14ac:dyDescent="0.15">
      <c r="A43" t="str">
        <f>A42</f>
        <v>IFAS poor: school</v>
      </c>
      <c r="B43" s="90" t="s">
        <v>255</v>
      </c>
      <c r="C43" s="24"/>
    </row>
    <row r="44" spans="1:3" x14ac:dyDescent="0.15">
      <c r="A44" t="str">
        <f>'Programs to include'!A23</f>
        <v>IFAS poor: school (malaria area)</v>
      </c>
      <c r="B44" s="90" t="s">
        <v>254</v>
      </c>
      <c r="C44" s="24"/>
    </row>
    <row r="45" spans="1:3" x14ac:dyDescent="0.15">
      <c r="A45" t="str">
        <f>A44</f>
        <v>IFAS poor: school (malaria area)</v>
      </c>
      <c r="B45" s="90" t="s">
        <v>255</v>
      </c>
      <c r="C45" s="24"/>
    </row>
    <row r="46" spans="1:3" x14ac:dyDescent="0.15">
      <c r="A46" t="str">
        <f>'Programs to include'!A24</f>
        <v>IPTp</v>
      </c>
      <c r="B46" s="90" t="s">
        <v>254</v>
      </c>
      <c r="C46" s="24"/>
    </row>
    <row r="47" spans="1:3" x14ac:dyDescent="0.15">
      <c r="A47" t="str">
        <f>A46</f>
        <v>IPTp</v>
      </c>
      <c r="B47" s="90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4"/>
    </row>
    <row r="49" spans="1:3" x14ac:dyDescent="0.15">
      <c r="A49" t="str">
        <f>A48</f>
        <v>Iron and folic acid supplementation for pregnant women</v>
      </c>
      <c r="B49" s="90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4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4"/>
    </row>
    <row r="53" spans="1:3" x14ac:dyDescent="0.15">
      <c r="A53" t="str">
        <f>A52</f>
        <v>Iron and iodine fortification of salt</v>
      </c>
      <c r="B53" s="90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4"/>
    </row>
    <row r="55" spans="1:3" x14ac:dyDescent="0.15">
      <c r="A55" t="str">
        <f>A54</f>
        <v>Long-lasting insecticide-treated bednets</v>
      </c>
      <c r="B55" s="90" t="s">
        <v>255</v>
      </c>
      <c r="C55" s="24"/>
    </row>
    <row r="56" spans="1:3" x14ac:dyDescent="0.15">
      <c r="A56" t="str">
        <f>'Programs to include'!A29</f>
        <v>Mg for eclampsia</v>
      </c>
      <c r="B56" s="90" t="s">
        <v>254</v>
      </c>
      <c r="C56" s="24"/>
    </row>
    <row r="57" spans="1:3" x14ac:dyDescent="0.15">
      <c r="A57" t="str">
        <f>A56</f>
        <v>Mg for eclampsia</v>
      </c>
      <c r="B57" s="90" t="s">
        <v>255</v>
      </c>
      <c r="C57" s="24"/>
    </row>
    <row r="58" spans="1:3" x14ac:dyDescent="0.15">
      <c r="A58" t="str">
        <f>'Programs to include'!A30</f>
        <v>Mg for pre-eclampsia</v>
      </c>
      <c r="B58" s="90" t="s">
        <v>254</v>
      </c>
      <c r="C58" s="24"/>
    </row>
    <row r="59" spans="1:3" x14ac:dyDescent="0.15">
      <c r="A59" t="str">
        <f>A58</f>
        <v>Mg for pre-eclampsia</v>
      </c>
      <c r="B59" s="90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4"/>
    </row>
    <row r="61" spans="1:3" x14ac:dyDescent="0.15">
      <c r="A61" t="str">
        <f>A60</f>
        <v>Multiple micronutrient supplementation</v>
      </c>
      <c r="B61" s="90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4"/>
    </row>
    <row r="63" spans="1:3" x14ac:dyDescent="0.15">
      <c r="A63" t="str">
        <f>A62</f>
        <v>Multiple micronutrient supplementation (malaria area)</v>
      </c>
      <c r="B63" s="90" t="s">
        <v>255</v>
      </c>
      <c r="C63" s="24"/>
    </row>
    <row r="64" spans="1:3" x14ac:dyDescent="0.15">
      <c r="A64" t="str">
        <f>'Programs to include'!A33</f>
        <v>Oral rehydration salts</v>
      </c>
      <c r="B64" s="90" t="s">
        <v>254</v>
      </c>
      <c r="C64" s="24"/>
    </row>
    <row r="65" spans="1:3" x14ac:dyDescent="0.15">
      <c r="A65" t="str">
        <f>A64</f>
        <v>Oral rehydration salts</v>
      </c>
      <c r="B65" s="90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4"/>
    </row>
    <row r="67" spans="1:3" x14ac:dyDescent="0.15">
      <c r="A67" t="str">
        <f>A66</f>
        <v>Public provision of complementary foods</v>
      </c>
      <c r="B67" s="90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4"/>
    </row>
    <row r="69" spans="1:3" x14ac:dyDescent="0.15">
      <c r="A69" t="str">
        <f>A68</f>
        <v>Public provision of complementary foods with iron</v>
      </c>
      <c r="B69" s="90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4"/>
    </row>
    <row r="72" spans="1:3" x14ac:dyDescent="0.15">
      <c r="A72" t="str">
        <f>'Programs to include'!A37</f>
        <v>Sprinkles</v>
      </c>
      <c r="B72" s="90" t="s">
        <v>254</v>
      </c>
      <c r="C72" s="24"/>
    </row>
    <row r="73" spans="1:3" x14ac:dyDescent="0.15">
      <c r="A73" t="str">
        <f>A72</f>
        <v>Sprinkles</v>
      </c>
      <c r="B73" s="90" t="s">
        <v>255</v>
      </c>
      <c r="C73" s="24"/>
    </row>
    <row r="74" spans="1:3" x14ac:dyDescent="0.15">
      <c r="A74" t="str">
        <f>'Programs to include'!A38</f>
        <v>Sprinkles (malaria area)</v>
      </c>
      <c r="B74" s="90" t="s">
        <v>254</v>
      </c>
      <c r="C74" s="24"/>
    </row>
    <row r="75" spans="1:3" x14ac:dyDescent="0.15">
      <c r="A75" t="str">
        <f>A74</f>
        <v>Sprinkles (malaria area)</v>
      </c>
      <c r="B75" s="90" t="s">
        <v>255</v>
      </c>
      <c r="C75" s="24"/>
    </row>
    <row r="76" spans="1:3" x14ac:dyDescent="0.15">
      <c r="A76" t="str">
        <f>'Programs to include'!A39</f>
        <v>Treatment of MAM</v>
      </c>
      <c r="B76" s="90" t="s">
        <v>254</v>
      </c>
      <c r="C76" s="24"/>
    </row>
    <row r="77" spans="1:3" x14ac:dyDescent="0.15">
      <c r="A77" t="str">
        <f>A76</f>
        <v>Treatment of MAM</v>
      </c>
      <c r="B77" s="90" t="s">
        <v>255</v>
      </c>
      <c r="C77" s="24"/>
    </row>
    <row r="78" spans="1:3" x14ac:dyDescent="0.15">
      <c r="A78" t="str">
        <f>'Programs to include'!A40</f>
        <v>Treatment of SAM</v>
      </c>
      <c r="B78" s="90" t="s">
        <v>254</v>
      </c>
      <c r="C78" s="24"/>
    </row>
    <row r="79" spans="1:3" x14ac:dyDescent="0.15">
      <c r="A79" t="str">
        <f>A78</f>
        <v>Treatment of SAM</v>
      </c>
      <c r="B79" s="90" t="s">
        <v>255</v>
      </c>
      <c r="C79" s="24"/>
    </row>
    <row r="80" spans="1:3" x14ac:dyDescent="0.15">
      <c r="A80" t="str">
        <f>'Programs to include'!A41</f>
        <v>Vitamin A supplementation</v>
      </c>
      <c r="B80" s="90" t="s">
        <v>254</v>
      </c>
      <c r="C80" s="24"/>
    </row>
    <row r="81" spans="1:3" x14ac:dyDescent="0.15">
      <c r="A81" t="str">
        <f>A80</f>
        <v>Vitamin A supplementation</v>
      </c>
      <c r="B81" s="90" t="s">
        <v>255</v>
      </c>
      <c r="C81" s="24"/>
    </row>
    <row r="82" spans="1:3" x14ac:dyDescent="0.15">
      <c r="A82" t="str">
        <f>'Programs to include'!A42</f>
        <v>WASH: Handwashing</v>
      </c>
      <c r="B82" s="90" t="s">
        <v>254</v>
      </c>
      <c r="C82" s="24"/>
    </row>
    <row r="83" spans="1:3" x14ac:dyDescent="0.15">
      <c r="A83" t="str">
        <f>A82</f>
        <v>WASH: Handwashing</v>
      </c>
      <c r="B83" s="90" t="s">
        <v>255</v>
      </c>
      <c r="C83" s="24"/>
    </row>
    <row r="84" spans="1:3" x14ac:dyDescent="0.15">
      <c r="A84" t="str">
        <f>'Programs to include'!A43</f>
        <v>WASH: Hygenic disposal</v>
      </c>
      <c r="B84" s="90" t="s">
        <v>254</v>
      </c>
      <c r="C84" s="24"/>
    </row>
    <row r="85" spans="1:3" x14ac:dyDescent="0.15">
      <c r="A85" t="str">
        <f>A84</f>
        <v>WASH: Hygenic disposal</v>
      </c>
      <c r="B85" s="90" t="s">
        <v>255</v>
      </c>
      <c r="C85" s="24"/>
    </row>
    <row r="86" spans="1:3" x14ac:dyDescent="0.15">
      <c r="A86" t="str">
        <f>'Programs to include'!A44</f>
        <v>WASH: Improved sanitation</v>
      </c>
      <c r="B86" s="90" t="s">
        <v>254</v>
      </c>
      <c r="C86" s="24"/>
    </row>
    <row r="87" spans="1:3" x14ac:dyDescent="0.15">
      <c r="A87" t="str">
        <f>A86</f>
        <v>WASH: Improved sanitation</v>
      </c>
      <c r="B87" s="90" t="s">
        <v>255</v>
      </c>
      <c r="C87" s="24"/>
    </row>
    <row r="88" spans="1:3" x14ac:dyDescent="0.15">
      <c r="A88" t="str">
        <f>'Programs to include'!A45</f>
        <v>WASH: Improved water source</v>
      </c>
      <c r="B88" s="90" t="s">
        <v>254</v>
      </c>
      <c r="C88" s="24"/>
    </row>
    <row r="89" spans="1:3" x14ac:dyDescent="0.15">
      <c r="A89" t="str">
        <f>A88</f>
        <v>WASH: Improved water source</v>
      </c>
      <c r="B89" s="90" t="s">
        <v>255</v>
      </c>
      <c r="C89" s="24"/>
    </row>
    <row r="90" spans="1:3" x14ac:dyDescent="0.15">
      <c r="A90" t="str">
        <f>'Programs to include'!A46</f>
        <v>WASH: Piped water</v>
      </c>
      <c r="B90" s="90" t="s">
        <v>254</v>
      </c>
      <c r="C90" s="24"/>
    </row>
    <row r="91" spans="1:3" x14ac:dyDescent="0.15">
      <c r="A91" t="str">
        <f>A90</f>
        <v>WASH: Piped water</v>
      </c>
      <c r="B91" s="90" t="s">
        <v>255</v>
      </c>
      <c r="C91" s="24"/>
    </row>
    <row r="92" spans="1:3" x14ac:dyDescent="0.15">
      <c r="A92" t="str">
        <f>'Programs to include'!A47</f>
        <v>Zinc for treatment + ORS</v>
      </c>
      <c r="B92" s="90" t="s">
        <v>254</v>
      </c>
      <c r="C92" s="24"/>
    </row>
    <row r="93" spans="1:3" x14ac:dyDescent="0.15">
      <c r="A93" t="str">
        <f>A92</f>
        <v>Zinc for treatment + ORS</v>
      </c>
      <c r="B93" s="90" t="s">
        <v>255</v>
      </c>
      <c r="C93" s="24"/>
    </row>
    <row r="94" spans="1:3" x14ac:dyDescent="0.15">
      <c r="A94" t="str">
        <f>'Programs to include'!A48</f>
        <v>Zinc supplementation</v>
      </c>
      <c r="B94" s="90" t="s">
        <v>254</v>
      </c>
      <c r="C94" s="24"/>
    </row>
    <row r="95" spans="1:3" x14ac:dyDescent="0.15">
      <c r="A95" t="str">
        <f>A94</f>
        <v>Zinc supplementation</v>
      </c>
      <c r="B95" s="90" t="s">
        <v>255</v>
      </c>
      <c r="C95" s="24"/>
    </row>
    <row r="96" spans="1:3" x14ac:dyDescent="0.15">
      <c r="A96" t="str">
        <f>'Programs to include'!A49</f>
        <v>IYCF 1</v>
      </c>
      <c r="B96" s="90" t="s">
        <v>254</v>
      </c>
      <c r="C96" s="24"/>
    </row>
    <row r="97" spans="1:3" x14ac:dyDescent="0.15">
      <c r="A97" t="str">
        <f>A96</f>
        <v>IYCF 1</v>
      </c>
      <c r="B97" s="90" t="s">
        <v>255</v>
      </c>
      <c r="C97" s="24"/>
    </row>
    <row r="98" spans="1:3" x14ac:dyDescent="0.15">
      <c r="A98" t="str">
        <f>'Programs to include'!A50</f>
        <v>IYCF 2</v>
      </c>
      <c r="B98" s="90" t="s">
        <v>254</v>
      </c>
      <c r="C98" s="24"/>
    </row>
    <row r="99" spans="1:3" x14ac:dyDescent="0.15">
      <c r="A99" t="str">
        <f>A98</f>
        <v>IYCF 2</v>
      </c>
      <c r="B99" s="90" t="s">
        <v>255</v>
      </c>
      <c r="C99" s="24"/>
    </row>
    <row r="100" spans="1:3" x14ac:dyDescent="0.15">
      <c r="A100" t="str">
        <f>'Programs to include'!A51</f>
        <v>IYCF 3</v>
      </c>
      <c r="B100" s="90" t="s">
        <v>254</v>
      </c>
      <c r="C100" s="24"/>
    </row>
    <row r="101" spans="1:3" x14ac:dyDescent="0.15">
      <c r="A101" t="str">
        <f>A100</f>
        <v>IYCF 3</v>
      </c>
      <c r="B101" s="90" t="s">
        <v>255</v>
      </c>
      <c r="C101" s="24"/>
    </row>
    <row r="102" spans="1:3" x14ac:dyDescent="0.15">
      <c r="A102" s="152" t="s">
        <v>272</v>
      </c>
      <c r="B102" s="152" t="s">
        <v>254</v>
      </c>
      <c r="C102" s="155"/>
    </row>
    <row r="103" spans="1:3" x14ac:dyDescent="0.15">
      <c r="A103" s="152" t="s">
        <v>272</v>
      </c>
      <c r="B103" s="152" t="s">
        <v>255</v>
      </c>
      <c r="C103" s="15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topLeftCell="A7" workbookViewId="0">
      <selection activeCell="M13" sqref="M13:Y27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0.1318401162790698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0.1318401162790698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0.19280377906976751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0.3771816860465117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0.3902665697674419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v>0.05</v>
      </c>
    </row>
    <row r="15" spans="1:11" x14ac:dyDescent="0.15">
      <c r="B15" s="10" t="s">
        <v>7</v>
      </c>
      <c r="K15" s="98">
        <v>0.05</v>
      </c>
    </row>
    <row r="16" spans="1:11" x14ac:dyDescent="0.15">
      <c r="B16" s="10" t="s">
        <v>8</v>
      </c>
      <c r="K16" s="98">
        <v>0.29399999999999998</v>
      </c>
    </row>
    <row r="17" spans="1:11" x14ac:dyDescent="0.15">
      <c r="B17" s="10" t="s">
        <v>9</v>
      </c>
      <c r="K17" s="98">
        <v>0.29399999999999998</v>
      </c>
    </row>
    <row r="18" spans="1:11" x14ac:dyDescent="0.15">
      <c r="B18" s="10" t="s">
        <v>10</v>
      </c>
      <c r="K18" s="98">
        <v>0.29399999999999998</v>
      </c>
    </row>
    <row r="19" spans="1:11" x14ac:dyDescent="0.15">
      <c r="B19" s="10" t="s">
        <v>111</v>
      </c>
      <c r="K19" s="98">
        <v>0.42336000000000001</v>
      </c>
    </row>
    <row r="20" spans="1:11" x14ac:dyDescent="0.15">
      <c r="B20" s="10" t="s">
        <v>112</v>
      </c>
      <c r="K20" s="98">
        <v>0.42336000000000001</v>
      </c>
    </row>
    <row r="21" spans="1:11" x14ac:dyDescent="0.15">
      <c r="B21" s="10" t="s">
        <v>113</v>
      </c>
      <c r="K21" s="98">
        <v>0.42336000000000001</v>
      </c>
    </row>
    <row r="22" spans="1:11" x14ac:dyDescent="0.15">
      <c r="B22" s="10" t="s">
        <v>114</v>
      </c>
      <c r="K22" s="98">
        <v>0.42336000000000001</v>
      </c>
    </row>
    <row r="23" spans="1:11" x14ac:dyDescent="0.15">
      <c r="B23" s="10" t="s">
        <v>107</v>
      </c>
      <c r="K23" s="98">
        <v>0.3024</v>
      </c>
    </row>
    <row r="24" spans="1:11" x14ac:dyDescent="0.15">
      <c r="B24" s="10" t="s">
        <v>108</v>
      </c>
      <c r="K24" s="98">
        <v>0.3024</v>
      </c>
    </row>
    <row r="25" spans="1:11" x14ac:dyDescent="0.15">
      <c r="B25" s="10" t="s">
        <v>109</v>
      </c>
      <c r="K25" s="98">
        <v>0.3024</v>
      </c>
    </row>
    <row r="26" spans="1:11" x14ac:dyDescent="0.15">
      <c r="B26" s="10" t="s">
        <v>110</v>
      </c>
      <c r="K26" s="98">
        <v>0.3024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abSelected="1" topLeftCell="A31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2" t="s">
        <v>272</v>
      </c>
      <c r="B52" s="15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topLeftCell="A10" workbookViewId="0">
      <selection activeCell="G22" sqref="G22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0.54686114351965298</v>
      </c>
      <c r="D2" s="82">
        <f t="shared" si="0"/>
        <v>0.54686114351965298</v>
      </c>
      <c r="E2" s="82">
        <f t="shared" si="0"/>
        <v>0.44733813728572214</v>
      </c>
      <c r="F2" s="82">
        <f t="shared" si="0"/>
        <v>0.2460070644574468</v>
      </c>
      <c r="G2" s="82">
        <f t="shared" si="0"/>
        <v>0.23533920569608158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0.32129874020127724</v>
      </c>
      <c r="D3" s="82">
        <f t="shared" si="1"/>
        <v>0.32129874020127724</v>
      </c>
      <c r="E3" s="82">
        <f t="shared" si="1"/>
        <v>0.35985808364451038</v>
      </c>
      <c r="F3" s="82">
        <f t="shared" si="1"/>
        <v>0.37681124949604144</v>
      </c>
      <c r="G3" s="82">
        <f t="shared" si="1"/>
        <v>0.37439422453647653</v>
      </c>
    </row>
    <row r="4" spans="1:7" ht="15.75" customHeight="1" x14ac:dyDescent="0.15">
      <c r="A4" s="11"/>
      <c r="B4" s="12" t="s">
        <v>25</v>
      </c>
      <c r="C4" s="82">
        <v>8.8985415424368941E-2</v>
      </c>
      <c r="D4" s="82">
        <v>8.8985415424368941E-2</v>
      </c>
      <c r="E4" s="82">
        <v>0.13923540300139142</v>
      </c>
      <c r="F4" s="82">
        <v>0.25327570314052877</v>
      </c>
      <c r="G4" s="82">
        <v>0.26514947575034786</v>
      </c>
    </row>
    <row r="5" spans="1:7" ht="15.75" customHeight="1" x14ac:dyDescent="0.15">
      <c r="A5" s="11"/>
      <c r="B5" s="12" t="s">
        <v>26</v>
      </c>
      <c r="C5" s="82">
        <v>4.2854700854700854E-2</v>
      </c>
      <c r="D5" s="82">
        <v>4.2854700854700854E-2</v>
      </c>
      <c r="E5" s="82">
        <v>5.3568376068376077E-2</v>
      </c>
      <c r="F5" s="82">
        <v>0.12390598290598291</v>
      </c>
      <c r="G5" s="82">
        <v>0.125117094017094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0.2964705882352941</v>
      </c>
      <c r="D14" s="85">
        <v>0.17985882352941179</v>
      </c>
      <c r="E14" s="84">
        <v>5.2941176470588233E-3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0.24172549019607847</v>
      </c>
      <c r="D15" s="85">
        <v>0.50131764705882365</v>
      </c>
      <c r="E15" s="84">
        <v>8.5392156862745108E-2</v>
      </c>
      <c r="F15" s="87">
        <v>2.6274509803921571E-3</v>
      </c>
      <c r="G15" s="87">
        <v>0</v>
      </c>
    </row>
    <row r="16" spans="1:7" ht="15.75" customHeight="1" x14ac:dyDescent="0.15">
      <c r="B16" s="4" t="s">
        <v>39</v>
      </c>
      <c r="C16" s="84">
        <v>4.7870170015455953E-2</v>
      </c>
      <c r="D16" s="88">
        <v>0.23109737248840806</v>
      </c>
      <c r="E16" s="84">
        <v>0.77211282843894902</v>
      </c>
      <c r="F16" s="87">
        <v>0.59507573415765069</v>
      </c>
      <c r="G16" s="87">
        <v>0</v>
      </c>
    </row>
    <row r="17" spans="2:7" ht="15.75" customHeight="1" x14ac:dyDescent="0.15">
      <c r="B17" s="4" t="s">
        <v>40</v>
      </c>
      <c r="C17" s="84">
        <v>0.41393375155317153</v>
      </c>
      <c r="D17" s="88">
        <v>8.7726156923356585E-2</v>
      </c>
      <c r="E17" s="84">
        <v>0.13720089705124699</v>
      </c>
      <c r="F17" s="87">
        <v>0.40229681486195717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C6" sqref="C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1.8353033898305082</v>
      </c>
      <c r="C2" s="89">
        <v>1.8353033898305082</v>
      </c>
      <c r="D2" s="89">
        <v>6.2228864406779651</v>
      </c>
      <c r="E2" s="89">
        <v>5.9934991525423724</v>
      </c>
      <c r="F2" s="89">
        <v>2.093402542372881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sqref="A1:O7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v>0.95</v>
      </c>
      <c r="D2" s="98">
        <v>0.95</v>
      </c>
      <c r="E2" s="98">
        <v>0.70599999999999996</v>
      </c>
      <c r="F2" s="98">
        <v>0.70599999999999996</v>
      </c>
      <c r="G2" s="98">
        <v>0.70599999999999996</v>
      </c>
      <c r="H2" s="98">
        <v>0.57664000000000004</v>
      </c>
      <c r="I2" s="98">
        <v>0.57664000000000004</v>
      </c>
      <c r="J2" s="98">
        <v>0.57664000000000004</v>
      </c>
      <c r="K2" s="98">
        <v>0.57664000000000004</v>
      </c>
      <c r="L2" s="98">
        <v>0.6976</v>
      </c>
      <c r="M2" s="98">
        <v>0.6976</v>
      </c>
      <c r="N2" s="98">
        <v>0.6976</v>
      </c>
      <c r="O2" s="98">
        <v>0.6976</v>
      </c>
    </row>
    <row r="3" spans="1:15" x14ac:dyDescent="0.15">
      <c r="B3" t="s">
        <v>222</v>
      </c>
      <c r="C3" s="98">
        <v>0.05</v>
      </c>
      <c r="D3" s="98">
        <v>0.05</v>
      </c>
      <c r="E3" s="98">
        <v>0.29399999999999998</v>
      </c>
      <c r="F3" s="98">
        <v>0.29399999999999998</v>
      </c>
      <c r="G3" s="98">
        <v>0.29399999999999998</v>
      </c>
      <c r="H3" s="98">
        <v>0.42336000000000001</v>
      </c>
      <c r="I3" s="98">
        <v>0.42336000000000001</v>
      </c>
      <c r="J3" s="98">
        <v>0.42336000000000001</v>
      </c>
      <c r="K3" s="98">
        <v>0.42336000000000001</v>
      </c>
      <c r="L3" s="98">
        <v>0.3024</v>
      </c>
      <c r="M3" s="98">
        <v>0.3024</v>
      </c>
      <c r="N3" s="98">
        <v>0.3024</v>
      </c>
      <c r="O3" s="98">
        <v>0.3024</v>
      </c>
    </row>
    <row r="4" spans="1:15" x14ac:dyDescent="0.15">
      <c r="A4" s="10"/>
      <c r="B4" s="10"/>
      <c r="C4" s="10" t="s">
        <v>271</v>
      </c>
      <c r="D4" s="10" t="s">
        <v>271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0.7</v>
      </c>
      <c r="F5" s="101">
        <v>0.7</v>
      </c>
      <c r="G5" s="102">
        <v>0.7</v>
      </c>
      <c r="H5" s="103">
        <v>1.008</v>
      </c>
      <c r="I5" s="103">
        <v>1.008</v>
      </c>
      <c r="J5" s="103">
        <v>1.008</v>
      </c>
      <c r="K5" s="103">
        <v>1.008</v>
      </c>
      <c r="L5" s="103">
        <v>0.72</v>
      </c>
      <c r="M5" s="103">
        <v>0.72</v>
      </c>
      <c r="N5" s="103">
        <v>0.72</v>
      </c>
      <c r="O5" s="103">
        <v>0.72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1">
        <v>0.29399999999999998</v>
      </c>
      <c r="F6" s="141">
        <v>0.29399999999999998</v>
      </c>
      <c r="G6" s="141">
        <v>0.29399999999999998</v>
      </c>
      <c r="H6" s="141">
        <v>0.42336000000000001</v>
      </c>
      <c r="I6" s="141">
        <v>0.42336000000000001</v>
      </c>
      <c r="J6" s="141">
        <v>0.42336000000000001</v>
      </c>
      <c r="K6" s="141">
        <v>0.42336000000000001</v>
      </c>
      <c r="L6" s="141">
        <v>0.3024</v>
      </c>
      <c r="M6" s="141">
        <v>0.3024</v>
      </c>
      <c r="N6" s="141">
        <v>0.3024</v>
      </c>
      <c r="O6" s="141">
        <v>0.3024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topLeftCell="A2" zoomScale="115" zoomScaleNormal="115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0.72838953488372082</v>
      </c>
      <c r="D2" s="149">
        <v>0.15810901162790703</v>
      </c>
      <c r="E2" s="149">
        <v>9.5261918604651191E-2</v>
      </c>
      <c r="F2" s="149">
        <v>1.8239534883720935E-2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7">
        <v>1</v>
      </c>
      <c r="D7" s="37">
        <v>2.52</v>
      </c>
      <c r="E7" s="37">
        <v>1.96</v>
      </c>
      <c r="F7" s="37">
        <v>4.1900000000000004</v>
      </c>
    </row>
    <row r="8" spans="1:6" ht="15.75" customHeight="1" x14ac:dyDescent="0.2">
      <c r="B8" t="s">
        <v>144</v>
      </c>
      <c r="C8" s="37">
        <v>1</v>
      </c>
      <c r="D8" s="37">
        <v>2.52</v>
      </c>
      <c r="E8" s="37">
        <v>1.96</v>
      </c>
      <c r="F8" s="37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2018-03-30T04:00:35Z</dcterms:modified>
</cp:coreProperties>
</file>