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E5FDB8B9-9E3A-2446-9A0B-F528694100A4}" xr6:coauthVersionLast="31" xr6:coauthVersionMax="31" xr10:uidLastSave="{00000000-0000-0000-0000-000000000000}"/>
  <bookViews>
    <workbookView xWindow="12800" yWindow="460" windowWidth="12800" windowHeight="15540" tabRatio="500" firstSheet="28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M37" i="21"/>
  <c r="L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J7" i="2" s="1"/>
  <c r="H8" i="2"/>
  <c r="J8" i="2" s="1"/>
  <c r="H9" i="2"/>
  <c r="K9" i="2" s="1"/>
  <c r="H10" i="2"/>
  <c r="H11" i="2"/>
  <c r="K11" i="2" s="1"/>
  <c r="H12" i="2"/>
  <c r="J12" i="2" s="1"/>
  <c r="H13" i="2"/>
  <c r="H14" i="2"/>
  <c r="H15" i="2"/>
  <c r="J15" i="2" s="1"/>
  <c r="H2" i="2"/>
  <c r="K2" i="2" s="1"/>
  <c r="J2" i="2"/>
  <c r="I3" i="2"/>
  <c r="I4" i="2"/>
  <c r="K4" i="2"/>
  <c r="I5" i="2"/>
  <c r="I6" i="2"/>
  <c r="K6" i="2"/>
  <c r="I7" i="2"/>
  <c r="I8" i="2"/>
  <c r="I9" i="2"/>
  <c r="I10" i="2"/>
  <c r="K10" i="2"/>
  <c r="I11" i="2"/>
  <c r="I12" i="2"/>
  <c r="I13" i="2"/>
  <c r="I14" i="2"/>
  <c r="K14" i="2" s="1"/>
  <c r="I15" i="2"/>
  <c r="I2" i="2"/>
  <c r="J3" i="2"/>
  <c r="J4" i="2"/>
  <c r="J6" i="2"/>
  <c r="J10" i="2"/>
  <c r="J14" i="2"/>
  <c r="K8" i="2" l="1"/>
  <c r="J11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870DFA1C-468A-AC43-9332-417D327F4A9A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19F5A9CD-6C68-E044-83AA-C3094A4B0895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<sst xmlns="http://schemas.openxmlformats.org/spreadsheetml/2006/main" count="1425" uniqueCount="275">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</sst>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9D377A0-0298-5145-A3BE-618A9182AA6F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F732-B3C4-6340-AFAF-1D9E0C63AA74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1" bestFit="1" customWidth="1"/>
    <col min="2" max="2" width="14.83203125" style="151" bestFit="1" customWidth="1"/>
    <col min="3" max="16384" width="10.83203125" style="151"/>
  </cols>
  <sheetData>
    <row r="1" spans="1:2" x14ac:dyDescent="0.15">
      <c r="A1" s="150" t="s">
        <v>253</v>
      </c>
      <c r="B1" s="150" t="s">
        <v>271</v>
      </c>
    </row>
    <row r="2" spans="1:2" x14ac:dyDescent="0.15">
      <c r="A2" s="150" t="s">
        <v>272</v>
      </c>
      <c r="B2" s="153">
        <v>3456219.3768181819</v>
      </c>
    </row>
    <row r="3" spans="1:2" x14ac:dyDescent="0.15">
      <c r="A3" s="150" t="s">
        <v>273</v>
      </c>
      <c r="B3" s="1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0.7339651162790698</v>
      </c>
      <c r="D2" s="149">
        <v>0.15486337209302328</v>
      </c>
      <c r="E2" s="149">
        <v>9.3306395348837237E-2</v>
      </c>
      <c r="F2" s="149">
        <v>1.7865116279069771E-2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4" t="s">
        <v>233</v>
      </c>
      <c r="B18" s="155" t="s">
        <v>274</v>
      </c>
      <c r="C18" s="156">
        <v>1.5</v>
      </c>
      <c r="D18" s="156">
        <v>1.39</v>
      </c>
      <c r="E18" s="155">
        <v>1</v>
      </c>
      <c r="F18" s="155">
        <v>1</v>
      </c>
      <c r="G18" s="155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9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9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9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9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9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9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9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9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9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9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9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9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9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9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9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9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9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9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9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9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9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9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9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9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9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9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9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9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9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9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9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9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9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9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9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9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9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9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9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9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9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9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9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9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9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0.58099999999999996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0.33800000000000002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0.33800000000000002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0.33800000000000002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0.33800000000000002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2" workbookViewId="0">
      <selection activeCell="C34" sqref="C3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429109.55847545649</v>
      </c>
    </row>
    <row r="4" spans="1:3" ht="15.75" customHeight="1" x14ac:dyDescent="0.15">
      <c r="B4" s="4" t="s">
        <v>3</v>
      </c>
      <c r="C4" s="132">
        <v>81729.661105790598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96096.630006202613</v>
      </c>
    </row>
    <row r="7" spans="1:3" ht="15.75" customHeight="1" x14ac:dyDescent="0.15">
      <c r="B7" s="18" t="s">
        <v>65</v>
      </c>
      <c r="C7" s="95">
        <v>0.20699999999999999</v>
      </c>
    </row>
    <row r="8" spans="1:3" ht="15.75" customHeight="1" x14ac:dyDescent="0.15">
      <c r="B8" s="4" t="s">
        <v>64</v>
      </c>
      <c r="C8" s="13">
        <v>0.15999999642372131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0.58099999999999996</v>
      </c>
    </row>
    <row r="11" spans="1:3" ht="15.75" customHeight="1" x14ac:dyDescent="0.15">
      <c r="B11" s="4" t="s">
        <v>174</v>
      </c>
      <c r="C11" s="22">
        <v>0.33800000000000002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5.55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35</v>
      </c>
    </row>
    <row r="23" spans="1:3" ht="15.75" customHeight="1" x14ac:dyDescent="0.15">
      <c r="B23" s="89" t="s">
        <v>269</v>
      </c>
      <c r="C23" s="13">
        <v>60</v>
      </c>
    </row>
    <row r="24" spans="1:3" ht="15.75" customHeight="1" x14ac:dyDescent="0.15">
      <c r="B24" s="89" t="s">
        <v>270</v>
      </c>
      <c r="C24" s="13">
        <v>85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122399.96640620884</v>
      </c>
      <c r="D34" s="91"/>
      <c r="E34" s="92"/>
    </row>
    <row r="35" spans="1:5" ht="15" customHeight="1" x14ac:dyDescent="0.2">
      <c r="B35" s="90" t="s">
        <v>108</v>
      </c>
      <c r="C35" s="26">
        <v>196757.44525105302</v>
      </c>
      <c r="D35" s="91"/>
      <c r="E35" s="91"/>
    </row>
    <row r="36" spans="1:5" ht="15.75" customHeight="1" x14ac:dyDescent="0.2">
      <c r="B36" s="90" t="s">
        <v>109</v>
      </c>
      <c r="C36" s="26">
        <v>138667.88424655935</v>
      </c>
      <c r="D36" s="91"/>
    </row>
    <row r="37" spans="1:5" ht="15.75" customHeight="1" x14ac:dyDescent="0.2">
      <c r="B37" s="90" t="s">
        <v>110</v>
      </c>
      <c r="C37" s="26">
        <v>86702.371081008503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110191.34738713401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153287.36238010478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106574.01455247628</v>
      </c>
      <c r="D42" s="91"/>
    </row>
    <row r="43" spans="1:5" ht="15.75" customHeight="1" x14ac:dyDescent="0.2">
      <c r="B43" s="90" t="s">
        <v>110</v>
      </c>
      <c r="C43" s="130">
        <f t="shared" si="0"/>
        <v>78378.312658912037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12208.619019074828</v>
      </c>
    </row>
    <row r="47" spans="1:5" ht="15.75" customHeight="1" x14ac:dyDescent="0.2">
      <c r="B47" s="90" t="s">
        <v>112</v>
      </c>
      <c r="C47" s="131">
        <f t="shared" ref="C47:C49" si="1">C53*C$6</f>
        <v>43470.082870948245</v>
      </c>
    </row>
    <row r="48" spans="1:5" ht="15.75" customHeight="1" x14ac:dyDescent="0.2">
      <c r="B48" s="90" t="s">
        <v>113</v>
      </c>
      <c r="C48" s="131">
        <f t="shared" si="1"/>
        <v>32093.869694083067</v>
      </c>
    </row>
    <row r="49" spans="1:3" ht="15.75" customHeight="1" x14ac:dyDescent="0.2">
      <c r="B49" s="90" t="s">
        <v>114</v>
      </c>
      <c r="C49" s="131">
        <f t="shared" si="1"/>
        <v>8324.0584220964738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5" t="s">
        <v>274</v>
      </c>
      <c r="B53" s="155" t="s">
        <v>21</v>
      </c>
      <c r="C53" s="155" t="s">
        <v>98</v>
      </c>
      <c r="D53" s="157">
        <v>0.57999999999999996</v>
      </c>
      <c r="E53" s="157">
        <v>0.57999999999999996</v>
      </c>
      <c r="F53" s="155">
        <v>0</v>
      </c>
      <c r="G53" s="155">
        <v>0</v>
      </c>
      <c r="H53" s="155">
        <v>0</v>
      </c>
    </row>
    <row r="54" spans="1:8" x14ac:dyDescent="0.15">
      <c r="A54" s="155"/>
      <c r="B54" s="155"/>
      <c r="C54" s="155" t="s">
        <v>62</v>
      </c>
      <c r="D54" s="157">
        <v>0.51</v>
      </c>
      <c r="E54" s="157">
        <v>0.51</v>
      </c>
      <c r="F54" s="155">
        <v>0</v>
      </c>
      <c r="G54" s="155">
        <v>0</v>
      </c>
      <c r="H54" s="15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0.15999999642372131</v>
      </c>
      <c r="F6" s="16">
        <f>'Baseline year demographics'!C8</f>
        <v>0.15999999642372131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0.15999999642372131</v>
      </c>
      <c r="F8" s="16">
        <f>'Baseline year demographics'!C8*'Baseline year demographics'!C9</f>
        <v>0.15999999642372131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0.15999999642372131</v>
      </c>
      <c r="E11" s="109">
        <f>'Baseline year demographics'!$C8</f>
        <v>0.15999999642372131</v>
      </c>
      <c r="F11" s="109">
        <f>'Baseline year demographics'!$C8</f>
        <v>0.15999999642372131</v>
      </c>
      <c r="G11" s="109">
        <f>'Baseline year demographics'!$C8</f>
        <v>0.15999999642372131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5"/>
      <c r="B14" s="155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0.15999999642372131</v>
      </c>
      <c r="I16" s="16">
        <f>'Baseline year demographics'!$C$8</f>
        <v>0.15999999642372131</v>
      </c>
      <c r="J16" s="16">
        <f>'Baseline year demographics'!$C$8</f>
        <v>0.15999999642372131</v>
      </c>
      <c r="K16" s="16">
        <f>'Baseline year demographics'!$C$8</f>
        <v>0.15999999642372131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3.3119999259710313E-2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2.3183999481797217E-2</v>
      </c>
      <c r="M31" s="16">
        <f>'Baseline year demographics'!$C$8*('Baseline year demographics'!$C$9)*(0.7)</f>
        <v>0.11199999749660491</v>
      </c>
      <c r="N31" s="16">
        <f>'Baseline year demographics'!$C$8*('Baseline year demographics'!$C$9)*(0.7)</f>
        <v>0.11199999749660491</v>
      </c>
      <c r="O31" s="16">
        <f>'Baseline year demographics'!$C$8*('Baseline year demographics'!$C$9)*(0.7)</f>
        <v>0.11199999749660491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9.9359997779130925E-3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0.17388000074028967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8.5201200362741938E-2</v>
      </c>
      <c r="M34" s="16">
        <f>(1-'Baseline year demographics'!$C$8)*('Baseline year demographics'!$C$9)*(0.49)</f>
        <v>0.41160000175237654</v>
      </c>
      <c r="N34" s="16">
        <f>(1-'Baseline year demographics'!$C$8)*('Baseline year demographics'!$C$9)*(0.49)</f>
        <v>0.41160000175237654</v>
      </c>
      <c r="O34" s="16">
        <f>(1-'Baseline year demographics'!$C$8)*('Baseline year demographics'!$C$9)*(0.49)</f>
        <v>0.41160000175237654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3.6514800155460832E-2</v>
      </c>
      <c r="M35" s="16">
        <f>(1-'Baseline year demographics'!$C$8)*('Baseline year demographics'!$C$9)*(0.21)</f>
        <v>0.17640000075101853</v>
      </c>
      <c r="N35" s="16">
        <f>(1-'Baseline year demographics'!$C$8)*('Baseline year demographics'!$C$9)*(0.21)</f>
        <v>0.17640000075101853</v>
      </c>
      <c r="O35" s="16">
        <f>(1-'Baseline year demographics'!$C$8)*('Baseline year demographics'!$C$9)*(0.21)</f>
        <v>0.17640000075101853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5.2164000222086906E-2</v>
      </c>
      <c r="M36" s="16">
        <f>(1-'Baseline year demographics'!$C$8)*('Baseline year demographics'!$C$9)*(0.3)</f>
        <v>0.25200000107288362</v>
      </c>
      <c r="N36" s="16">
        <f>(1-'Baseline year demographics'!$C$8)*('Baseline year demographics'!$C$9)*(0.3)</f>
        <v>0.25200000107288362</v>
      </c>
      <c r="O36" s="16">
        <f>(1-'Baseline year demographics'!$C$8)*('Baseline year demographics'!$C$9)*(0.3)</f>
        <v>0.25200000107288362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5"/>
      <c r="B14" s="155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5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5" t="s">
        <v>274</v>
      </c>
      <c r="B52" s="155"/>
      <c r="C52" s="155"/>
      <c r="D52" s="155"/>
      <c r="E52" s="155"/>
      <c r="F52" s="155"/>
      <c r="G52" s="155"/>
      <c r="H52" s="155" t="s">
        <v>161</v>
      </c>
      <c r="I52" s="155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abSelected="1" topLeftCell="A34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0.44900000000000001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0.89900000000000002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0.154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0.84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0.14299999999999999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5" t="s">
        <v>274</v>
      </c>
      <c r="B52" s="157">
        <v>0</v>
      </c>
      <c r="C52" s="158">
        <v>0.95</v>
      </c>
      <c r="D52" s="158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2" sqref="E1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83308.919000000009</v>
      </c>
      <c r="C2" s="134"/>
      <c r="D2" s="14">
        <v>122399.96640620884</v>
      </c>
      <c r="E2" s="14">
        <v>196757.44525105302</v>
      </c>
      <c r="F2" s="14">
        <v>138667.88424655935</v>
      </c>
      <c r="G2" s="14">
        <v>86702.371081008503</v>
      </c>
      <c r="H2" s="135">
        <f>D2+E2+F2+G2</f>
        <v>544527.6669848297</v>
      </c>
      <c r="I2" s="136">
        <f t="shared" ref="I2:I15" si="0">(B2 + 25.36*B2/(1000-25.36))/(1-0.13)</f>
        <v>98248.972093203192</v>
      </c>
      <c r="J2" s="137">
        <f t="shared" ref="J2:J15" si="1">D2/H2</f>
        <v>0.22478190517658095</v>
      </c>
      <c r="K2" s="135">
        <f>H2-I2</f>
        <v>446278.69489162648</v>
      </c>
      <c r="L2" s="134"/>
    </row>
    <row r="3" spans="1:12" ht="15.75" customHeight="1" x14ac:dyDescent="0.15">
      <c r="A3" s="3">
        <v>2018</v>
      </c>
      <c r="B3" s="80">
        <v>84888.235000000001</v>
      </c>
      <c r="C3" s="134"/>
      <c r="D3" s="14">
        <v>127691.54303706912</v>
      </c>
      <c r="E3" s="14">
        <v>202412.34111630431</v>
      </c>
      <c r="F3" s="14">
        <v>143594.53732342311</v>
      </c>
      <c r="G3" s="14">
        <v>90997.725974681089</v>
      </c>
      <c r="H3" s="135">
        <f t="shared" ref="H3:H15" si="2">D3+E3+F3+G3</f>
        <v>564696.14745147759</v>
      </c>
      <c r="I3" s="136">
        <f t="shared" si="0"/>
        <v>100111.51184852456</v>
      </c>
      <c r="J3" s="137">
        <f t="shared" si="1"/>
        <v>0.22612433892696465</v>
      </c>
      <c r="K3" s="135">
        <f t="shared" ref="K3:K15" si="3">H3-I3</f>
        <v>464584.63560295303</v>
      </c>
      <c r="L3" s="134"/>
    </row>
    <row r="4" spans="1:12" ht="15.75" customHeight="1" x14ac:dyDescent="0.15">
      <c r="A4" s="3">
        <v>2019</v>
      </c>
      <c r="B4" s="80">
        <v>86862.38</v>
      </c>
      <c r="C4" s="134"/>
      <c r="D4" s="14">
        <v>133211.88429967235</v>
      </c>
      <c r="E4" s="14">
        <v>208229.76118594356</v>
      </c>
      <c r="F4" s="14">
        <v>148696.22667975165</v>
      </c>
      <c r="G4" s="14">
        <v>95505.878666528748</v>
      </c>
      <c r="H4" s="135">
        <f t="shared" si="2"/>
        <v>585643.75083189632</v>
      </c>
      <c r="I4" s="136">
        <f t="shared" si="0"/>
        <v>102439.6865426763</v>
      </c>
      <c r="J4" s="137">
        <f t="shared" si="1"/>
        <v>0.22746231665658054</v>
      </c>
      <c r="K4" s="135">
        <f t="shared" si="3"/>
        <v>483204.06428922003</v>
      </c>
      <c r="L4" s="134"/>
    </row>
    <row r="5" spans="1:12" ht="15.75" customHeight="1" x14ac:dyDescent="0.15">
      <c r="A5" s="3">
        <v>2020</v>
      </c>
      <c r="B5" s="80">
        <v>88441.695999999996</v>
      </c>
      <c r="C5" s="134"/>
      <c r="D5" s="14">
        <v>138970.88011159649</v>
      </c>
      <c r="E5" s="14">
        <v>214214.37647737609</v>
      </c>
      <c r="F5" s="14">
        <v>153979.17108083065</v>
      </c>
      <c r="G5" s="14">
        <v>100237.37145259665</v>
      </c>
      <c r="H5" s="135">
        <f t="shared" si="2"/>
        <v>607401.79912239988</v>
      </c>
      <c r="I5" s="136">
        <f t="shared" si="0"/>
        <v>104302.22629799768</v>
      </c>
      <c r="J5" s="137">
        <f t="shared" si="1"/>
        <v>0.22879563463985053</v>
      </c>
      <c r="K5" s="135">
        <f t="shared" si="3"/>
        <v>503099.57282440219</v>
      </c>
      <c r="L5" s="134"/>
    </row>
    <row r="6" spans="1:12" ht="15.75" customHeight="1" x14ac:dyDescent="0.15">
      <c r="A6" s="3">
        <v>2021</v>
      </c>
      <c r="B6" s="80">
        <v>90021.012000000002</v>
      </c>
      <c r="C6" s="134"/>
      <c r="D6" s="14">
        <v>143301.20972636892</v>
      </c>
      <c r="E6" s="14">
        <v>221971.5935714301</v>
      </c>
      <c r="F6" s="14">
        <v>158956.92455897445</v>
      </c>
      <c r="G6" s="14">
        <v>104674.93691949827</v>
      </c>
      <c r="H6" s="135">
        <f t="shared" si="2"/>
        <v>628904.66477627179</v>
      </c>
      <c r="I6" s="136">
        <f t="shared" si="0"/>
        <v>106164.76605331908</v>
      </c>
      <c r="J6" s="137">
        <f t="shared" si="1"/>
        <v>0.22785839850201664</v>
      </c>
      <c r="K6" s="135">
        <f t="shared" si="3"/>
        <v>522739.8987229527</v>
      </c>
      <c r="L6" s="134"/>
    </row>
    <row r="7" spans="1:12" ht="15.75" customHeight="1" x14ac:dyDescent="0.15">
      <c r="A7" s="3">
        <v>2022</v>
      </c>
      <c r="B7" s="80">
        <v>91995.157000000007</v>
      </c>
      <c r="C7" s="134"/>
      <c r="D7" s="14">
        <v>147766.47231816157</v>
      </c>
      <c r="E7" s="14">
        <v>230009.71812853031</v>
      </c>
      <c r="F7" s="14">
        <v>164095.59609840697</v>
      </c>
      <c r="G7" s="14">
        <v>109308.9559344895</v>
      </c>
      <c r="H7" s="135">
        <f t="shared" si="2"/>
        <v>651180.74247958837</v>
      </c>
      <c r="I7" s="136">
        <f t="shared" si="0"/>
        <v>108492.94074747081</v>
      </c>
      <c r="J7" s="137">
        <f t="shared" si="1"/>
        <v>0.22692082655192064</v>
      </c>
      <c r="K7" s="135">
        <f t="shared" si="3"/>
        <v>542687.80173211754</v>
      </c>
      <c r="L7" s="134"/>
    </row>
    <row r="8" spans="1:12" ht="15.75" customHeight="1" x14ac:dyDescent="0.15">
      <c r="A8" s="3">
        <v>2023</v>
      </c>
      <c r="B8" s="80">
        <v>93969.301999999996</v>
      </c>
      <c r="C8" s="134"/>
      <c r="D8" s="14">
        <v>152370.87239561632</v>
      </c>
      <c r="E8" s="14">
        <v>238338.92248262564</v>
      </c>
      <c r="F8" s="14">
        <v>169400.38776921117</v>
      </c>
      <c r="G8" s="14">
        <v>114148.12560792167</v>
      </c>
      <c r="H8" s="135">
        <f t="shared" si="2"/>
        <v>674258.30825537478</v>
      </c>
      <c r="I8" s="136">
        <f t="shared" si="0"/>
        <v>110821.11544162252</v>
      </c>
      <c r="J8" s="137">
        <f t="shared" si="1"/>
        <v>0.22598293640588848</v>
      </c>
      <c r="K8" s="135">
        <f t="shared" si="3"/>
        <v>563437.19281375222</v>
      </c>
      <c r="L8" s="134"/>
    </row>
    <row r="9" spans="1:12" ht="15.75" customHeight="1" x14ac:dyDescent="0.15">
      <c r="A9" s="3">
        <v>2024</v>
      </c>
      <c r="B9" s="80">
        <v>95548.618000000002</v>
      </c>
      <c r="C9" s="134"/>
      <c r="D9" s="14">
        <v>157118.74547977326</v>
      </c>
      <c r="E9" s="14">
        <v>246969.74733231025</v>
      </c>
      <c r="F9" s="14">
        <v>174876.66981111441</v>
      </c>
      <c r="G9" s="14">
        <v>119201.52807616985</v>
      </c>
      <c r="H9" s="135">
        <f t="shared" si="2"/>
        <v>698166.69069936778</v>
      </c>
      <c r="I9" s="136">
        <f t="shared" si="0"/>
        <v>112683.65519694392</v>
      </c>
      <c r="J9" s="137">
        <f t="shared" si="1"/>
        <v>0.22504474586489398</v>
      </c>
      <c r="K9" s="135">
        <f t="shared" si="3"/>
        <v>585483.03550242388</v>
      </c>
      <c r="L9" s="134"/>
    </row>
    <row r="10" spans="1:12" ht="15.75" customHeight="1" x14ac:dyDescent="0.15">
      <c r="A10" s="3">
        <v>2025</v>
      </c>
      <c r="B10" s="80">
        <v>97917.592000000004</v>
      </c>
      <c r="C10" s="134"/>
      <c r="D10" s="14">
        <v>162014.56218641426</v>
      </c>
      <c r="E10" s="14">
        <v>255913.11508019213</v>
      </c>
      <c r="F10" s="14">
        <v>180529.98606998372</v>
      </c>
      <c r="G10" s="14">
        <v>124478.64754695396</v>
      </c>
      <c r="H10" s="135">
        <f t="shared" si="2"/>
        <v>722936.31088354404</v>
      </c>
      <c r="I10" s="136">
        <f t="shared" si="0"/>
        <v>115477.46482992602</v>
      </c>
      <c r="J10" s="137">
        <f t="shared" si="1"/>
        <v>0.22410627291414717</v>
      </c>
      <c r="K10" s="135">
        <f t="shared" si="3"/>
        <v>607458.84605361801</v>
      </c>
      <c r="L10" s="134"/>
    </row>
    <row r="11" spans="1:12" ht="15.75" customHeight="1" x14ac:dyDescent="0.15">
      <c r="A11" s="3">
        <v>2026</v>
      </c>
      <c r="B11" s="80">
        <v>99891.737000000008</v>
      </c>
      <c r="C11" s="134"/>
      <c r="D11" s="14">
        <v>166893.31261077806</v>
      </c>
      <c r="E11" s="14">
        <v>265436.6336105002</v>
      </c>
      <c r="F11" s="14">
        <v>185907.49317940685</v>
      </c>
      <c r="G11" s="14">
        <v>129080.95339255421</v>
      </c>
      <c r="H11" s="135">
        <f t="shared" si="2"/>
        <v>747318.39279323933</v>
      </c>
      <c r="I11" s="136">
        <f t="shared" si="0"/>
        <v>117805.63952407775</v>
      </c>
      <c r="J11" s="137">
        <f t="shared" si="1"/>
        <v>0.22332290255426973</v>
      </c>
      <c r="K11" s="135">
        <f t="shared" si="3"/>
        <v>629512.75326916156</v>
      </c>
      <c r="L11" s="134"/>
    </row>
    <row r="12" spans="1:12" ht="15.75" customHeight="1" x14ac:dyDescent="0.15">
      <c r="A12" s="3">
        <v>2027</v>
      </c>
      <c r="B12" s="80">
        <v>101865.882</v>
      </c>
      <c r="C12" s="134"/>
      <c r="D12" s="14">
        <v>171918.97702473646</v>
      </c>
      <c r="E12" s="14">
        <v>275314.55916355381</v>
      </c>
      <c r="F12" s="14">
        <v>191445.18189268105</v>
      </c>
      <c r="G12" s="14">
        <v>133853.41869532928</v>
      </c>
      <c r="H12" s="135">
        <f t="shared" si="2"/>
        <v>772532.13677630061</v>
      </c>
      <c r="I12" s="136">
        <f t="shared" si="0"/>
        <v>120133.81421822947</v>
      </c>
      <c r="J12" s="137">
        <f t="shared" si="1"/>
        <v>0.22253957970232432</v>
      </c>
      <c r="K12" s="135">
        <f t="shared" si="3"/>
        <v>652398.32255807112</v>
      </c>
      <c r="L12" s="134"/>
    </row>
    <row r="13" spans="1:12" ht="15.75" customHeight="1" x14ac:dyDescent="0.15">
      <c r="A13" s="3">
        <v>2028</v>
      </c>
      <c r="B13" s="80">
        <v>103840.027</v>
      </c>
      <c r="C13" s="134"/>
      <c r="D13" s="14">
        <v>177095.97945462022</v>
      </c>
      <c r="E13" s="14">
        <v>285560.0805977956</v>
      </c>
      <c r="F13" s="14">
        <v>197147.82359284497</v>
      </c>
      <c r="G13" s="14">
        <v>138802.33470184935</v>
      </c>
      <c r="H13" s="135">
        <f t="shared" si="2"/>
        <v>798606.2183471102</v>
      </c>
      <c r="I13" s="136">
        <f t="shared" si="0"/>
        <v>122461.9889123812</v>
      </c>
      <c r="J13" s="137">
        <f t="shared" si="1"/>
        <v>0.22175632418835778</v>
      </c>
      <c r="K13" s="135">
        <f t="shared" si="3"/>
        <v>676144.22943472897</v>
      </c>
      <c r="L13" s="134"/>
    </row>
    <row r="14" spans="1:12" ht="15.75" customHeight="1" x14ac:dyDescent="0.15">
      <c r="A14" s="3">
        <v>2029</v>
      </c>
      <c r="B14" s="80">
        <v>106209.001</v>
      </c>
      <c r="C14" s="134"/>
      <c r="D14" s="14">
        <v>182428.87714762648</v>
      </c>
      <c r="E14" s="14">
        <v>296186.87758019014</v>
      </c>
      <c r="F14" s="14">
        <v>203020.3317897206</v>
      </c>
      <c r="G14" s="14">
        <v>143934.22526276117</v>
      </c>
      <c r="H14" s="135">
        <f t="shared" si="2"/>
        <v>825570.31178029836</v>
      </c>
      <c r="I14" s="136">
        <f t="shared" si="0"/>
        <v>125255.79854536329</v>
      </c>
      <c r="J14" s="137">
        <f t="shared" si="1"/>
        <v>0.22097315582270435</v>
      </c>
      <c r="K14" s="135">
        <f t="shared" si="3"/>
        <v>700314.51323493512</v>
      </c>
      <c r="L14" s="134"/>
    </row>
    <row r="15" spans="1:12" ht="15.75" customHeight="1" x14ac:dyDescent="0.15">
      <c r="A15" s="3">
        <v>2030</v>
      </c>
      <c r="B15" s="80">
        <v>108183.14600000001</v>
      </c>
      <c r="C15" s="134"/>
      <c r="D15" s="14">
        <v>187922.36458350354</v>
      </c>
      <c r="E15" s="14">
        <v>307209.13885111065</v>
      </c>
      <c r="F15" s="14">
        <v>209067.76635349134</v>
      </c>
      <c r="G15" s="14">
        <v>149255.8554327779</v>
      </c>
      <c r="H15" s="135">
        <f t="shared" si="2"/>
        <v>853455.1252208834</v>
      </c>
      <c r="I15" s="136">
        <f t="shared" si="0"/>
        <v>127583.97323951503</v>
      </c>
      <c r="J15" s="137">
        <f t="shared" si="1"/>
        <v>0.22019009439408688</v>
      </c>
      <c r="K15" s="135">
        <f t="shared" si="3"/>
        <v>725871.15198136843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3" x14ac:dyDescent="0.15">
      <c r="A97" t="str">
        <f>A96</f>
        <v>IYCF 1</v>
      </c>
      <c r="B97" s="89" t="s">
        <v>255</v>
      </c>
      <c r="C97" s="23"/>
    </row>
    <row r="98" spans="1:3" x14ac:dyDescent="0.15">
      <c r="A98" t="str">
        <f>'Programs to include'!A50</f>
        <v>IYCF 2</v>
      </c>
      <c r="B98" s="89" t="s">
        <v>254</v>
      </c>
      <c r="C98" s="23"/>
    </row>
    <row r="99" spans="1:3" x14ac:dyDescent="0.15">
      <c r="A99" t="str">
        <f>A98</f>
        <v>IYCF 2</v>
      </c>
      <c r="B99" s="89" t="s">
        <v>255</v>
      </c>
      <c r="C99" s="23"/>
    </row>
    <row r="100" spans="1:3" x14ac:dyDescent="0.15">
      <c r="A100" t="str">
        <f>'Programs to include'!A51</f>
        <v>IYCF 3</v>
      </c>
      <c r="B100" s="89" t="s">
        <v>254</v>
      </c>
      <c r="C100" s="23"/>
    </row>
    <row r="101" spans="1:3" x14ac:dyDescent="0.15">
      <c r="A101" t="str">
        <f>A100</f>
        <v>IYCF 3</v>
      </c>
      <c r="B101" s="89" t="s">
        <v>255</v>
      </c>
      <c r="C101" s="23"/>
    </row>
    <row r="102" spans="1:3" x14ac:dyDescent="0.15">
      <c r="A102" s="155" t="s">
        <v>274</v>
      </c>
      <c r="B102" s="155" t="s">
        <v>254</v>
      </c>
      <c r="C102" s="158"/>
    </row>
    <row r="103" spans="1:3" x14ac:dyDescent="0.15">
      <c r="A103" s="155" t="s">
        <v>274</v>
      </c>
      <c r="B103" s="155" t="s">
        <v>255</v>
      </c>
      <c r="C103" s="158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5" t="s">
        <v>274</v>
      </c>
      <c r="B52" s="155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0.12913372093023257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0.12913372093023257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0.18884593023255819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0.36943895348837219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0.38225523255813953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0.2772</v>
      </c>
    </row>
    <row r="17" spans="1:11" x14ac:dyDescent="0.15">
      <c r="B17" s="10" t="s">
        <v>9</v>
      </c>
      <c r="K17" s="97">
        <f>'Prevalence of anaemia'!F3</f>
        <v>0.2772</v>
      </c>
    </row>
    <row r="18" spans="1:11" x14ac:dyDescent="0.15">
      <c r="B18" s="10" t="s">
        <v>10</v>
      </c>
      <c r="K18" s="97">
        <f>'Prevalence of anaemia'!G3</f>
        <v>0.2772</v>
      </c>
    </row>
    <row r="19" spans="1:11" x14ac:dyDescent="0.15">
      <c r="B19" s="10" t="s">
        <v>111</v>
      </c>
      <c r="K19" s="97">
        <f>'Prevalence of anaemia'!H3</f>
        <v>0.27812399999999998</v>
      </c>
    </row>
    <row r="20" spans="1:11" x14ac:dyDescent="0.15">
      <c r="B20" s="10" t="s">
        <v>112</v>
      </c>
      <c r="K20" s="97">
        <f>'Prevalence of anaemia'!I3</f>
        <v>0.27812399999999998</v>
      </c>
    </row>
    <row r="21" spans="1:11" x14ac:dyDescent="0.15">
      <c r="B21" s="10" t="s">
        <v>113</v>
      </c>
      <c r="K21" s="97">
        <f>'Prevalence of anaemia'!J3</f>
        <v>0.27812399999999998</v>
      </c>
    </row>
    <row r="22" spans="1:11" x14ac:dyDescent="0.15">
      <c r="B22" s="10" t="s">
        <v>114</v>
      </c>
      <c r="K22" s="97">
        <f>'Prevalence of anaemia'!K3</f>
        <v>0.27812399999999998</v>
      </c>
    </row>
    <row r="23" spans="1:11" x14ac:dyDescent="0.15">
      <c r="B23" s="10" t="s">
        <v>107</v>
      </c>
      <c r="K23" s="97">
        <f>'Prevalence of anaemia'!L3</f>
        <v>0.19865999999999998</v>
      </c>
    </row>
    <row r="24" spans="1:11" x14ac:dyDescent="0.15">
      <c r="B24" s="10" t="s">
        <v>108</v>
      </c>
      <c r="K24" s="97">
        <f>'Prevalence of anaemia'!M3</f>
        <v>0.19865999999999998</v>
      </c>
    </row>
    <row r="25" spans="1:11" x14ac:dyDescent="0.15">
      <c r="B25" s="10" t="s">
        <v>109</v>
      </c>
      <c r="K25" s="97">
        <f>'Prevalence of anaemia'!N3</f>
        <v>0.19865999999999998</v>
      </c>
    </row>
    <row r="26" spans="1:11" x14ac:dyDescent="0.15">
      <c r="B26" s="10" t="s">
        <v>110</v>
      </c>
      <c r="K26" s="97">
        <f>'Prevalence of anaemia'!O3</f>
        <v>0.19865999999999998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0.55191284145825814</v>
      </c>
      <c r="D2" s="81">
        <f t="shared" si="0"/>
        <v>0.55191284145825814</v>
      </c>
      <c r="E2" s="81">
        <f t="shared" si="0"/>
        <v>0.45309606637230004</v>
      </c>
      <c r="F2" s="81">
        <f t="shared" si="0"/>
        <v>0.25249455784565011</v>
      </c>
      <c r="G2" s="81">
        <f t="shared" si="0"/>
        <v>0.24182723666205352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0.31895343761150924</v>
      </c>
      <c r="D3" s="81">
        <f t="shared" si="1"/>
        <v>0.31895343761150924</v>
      </c>
      <c r="E3" s="81">
        <f t="shared" si="1"/>
        <v>0.35805800339514177</v>
      </c>
      <c r="F3" s="81">
        <f t="shared" si="1"/>
        <v>0.3780664886659777</v>
      </c>
      <c r="G3" s="81">
        <f t="shared" si="1"/>
        <v>0.37591753077980694</v>
      </c>
    </row>
    <row r="4" spans="1:7" ht="15.75" customHeight="1" x14ac:dyDescent="0.15">
      <c r="A4" s="11"/>
      <c r="B4" s="12" t="s">
        <v>25</v>
      </c>
      <c r="C4" s="81">
        <v>9.374910554561719E-2</v>
      </c>
      <c r="D4" s="81">
        <v>9.374910554561719E-2</v>
      </c>
      <c r="E4" s="81">
        <v>0.14461516100178895</v>
      </c>
      <c r="F4" s="81">
        <v>0.26713126118067987</v>
      </c>
      <c r="G4" s="81">
        <v>0.27894754025044721</v>
      </c>
    </row>
    <row r="5" spans="1:7" ht="15.75" customHeight="1" x14ac:dyDescent="0.15">
      <c r="A5" s="11"/>
      <c r="B5" s="12" t="s">
        <v>26</v>
      </c>
      <c r="C5" s="81">
        <v>3.5384615384615382E-2</v>
      </c>
      <c r="D5" s="81">
        <v>3.5384615384615382E-2</v>
      </c>
      <c r="E5" s="81">
        <v>4.4230769230769226E-2</v>
      </c>
      <c r="F5" s="81">
        <v>0.10230769230769229</v>
      </c>
      <c r="G5" s="81">
        <v>0.10330769230769231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0.68078431372549009</v>
      </c>
      <c r="D14" s="84">
        <v>0.41300915032679747</v>
      </c>
      <c r="E14" s="83">
        <v>1.2156862745098038E-2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7.7568627450980393E-2</v>
      </c>
      <c r="D15" s="84">
        <v>0.1608705882352941</v>
      </c>
      <c r="E15" s="83">
        <v>2.7401960784313725E-2</v>
      </c>
      <c r="F15" s="86">
        <v>8.4313725490196075E-4</v>
      </c>
      <c r="G15" s="86">
        <v>0</v>
      </c>
    </row>
    <row r="16" spans="1:7" ht="15.75" customHeight="1" x14ac:dyDescent="0.15">
      <c r="B16" s="4" t="s">
        <v>39</v>
      </c>
      <c r="C16" s="83">
        <v>5.755177743431221E-2</v>
      </c>
      <c r="D16" s="87">
        <v>0.27783616692426588</v>
      </c>
      <c r="E16" s="83">
        <v>0.92827047913446681</v>
      </c>
      <c r="F16" s="86">
        <v>0.7154281298299846</v>
      </c>
      <c r="G16" s="86">
        <v>0</v>
      </c>
    </row>
    <row r="17" spans="2:7" ht="15.75" customHeight="1" x14ac:dyDescent="0.15">
      <c r="B17" s="4" t="s">
        <v>40</v>
      </c>
      <c r="C17" s="83">
        <v>0.18409528138921735</v>
      </c>
      <c r="D17" s="87">
        <v>0.14828409451364255</v>
      </c>
      <c r="E17" s="83">
        <v>3.2170697336121462E-2</v>
      </c>
      <c r="F17" s="86">
        <v>0.28372873291511347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1.2892627118644069</v>
      </c>
      <c r="C2" s="88">
        <v>1.2892627118644069</v>
      </c>
      <c r="D2" s="88">
        <v>4.3714491525423735</v>
      </c>
      <c r="E2" s="88">
        <v>4.2103093220338987</v>
      </c>
      <c r="F2" s="88">
        <v>1.4705720338983053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topLeftCell="A2"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0.7228</v>
      </c>
      <c r="F2" s="97">
        <f t="shared" si="0"/>
        <v>0.7228</v>
      </c>
      <c r="G2" s="97">
        <f t="shared" si="0"/>
        <v>0.7228</v>
      </c>
      <c r="H2" s="97">
        <f t="shared" si="0"/>
        <v>0.72187599999999996</v>
      </c>
      <c r="I2" s="97">
        <f t="shared" si="0"/>
        <v>0.72187599999999996</v>
      </c>
      <c r="J2" s="97">
        <f t="shared" si="0"/>
        <v>0.72187599999999996</v>
      </c>
      <c r="K2" s="97">
        <f t="shared" si="0"/>
        <v>0.72187599999999996</v>
      </c>
      <c r="L2" s="97">
        <f t="shared" si="0"/>
        <v>0.80134000000000005</v>
      </c>
      <c r="M2" s="97">
        <f t="shared" si="0"/>
        <v>0.80134000000000005</v>
      </c>
      <c r="N2" s="97">
        <f t="shared" si="0"/>
        <v>0.80134000000000005</v>
      </c>
      <c r="O2" s="97">
        <f t="shared" si="0"/>
        <v>0.80134000000000005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0.2772</v>
      </c>
      <c r="F3" s="97">
        <f t="shared" si="1"/>
        <v>0.2772</v>
      </c>
      <c r="G3" s="97">
        <f t="shared" si="1"/>
        <v>0.2772</v>
      </c>
      <c r="H3" s="97">
        <f t="shared" si="1"/>
        <v>0.27812399999999998</v>
      </c>
      <c r="I3" s="97">
        <f t="shared" si="1"/>
        <v>0.27812399999999998</v>
      </c>
      <c r="J3" s="97">
        <f t="shared" si="1"/>
        <v>0.27812399999999998</v>
      </c>
      <c r="K3" s="97">
        <f t="shared" si="1"/>
        <v>0.27812399999999998</v>
      </c>
      <c r="L3" s="97">
        <f t="shared" si="1"/>
        <v>0.19865999999999998</v>
      </c>
      <c r="M3" s="97">
        <f t="shared" si="1"/>
        <v>0.19865999999999998</v>
      </c>
      <c r="N3" s="97">
        <f t="shared" si="1"/>
        <v>0.19865999999999998</v>
      </c>
      <c r="O3" s="97">
        <f>O6</f>
        <v>0.19865999999999998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0.66</v>
      </c>
      <c r="F5" s="100">
        <v>0.66</v>
      </c>
      <c r="G5" s="101">
        <v>0.66</v>
      </c>
      <c r="H5" s="102">
        <v>0.66220000000000001</v>
      </c>
      <c r="I5" s="102">
        <v>0.66220000000000001</v>
      </c>
      <c r="J5" s="102">
        <v>0.66220000000000001</v>
      </c>
      <c r="K5" s="102">
        <v>0.66220000000000001</v>
      </c>
      <c r="L5" s="102">
        <v>0.47299999999999998</v>
      </c>
      <c r="M5" s="102">
        <v>0.47299999999999998</v>
      </c>
      <c r="N5" s="102">
        <v>0.47299999999999998</v>
      </c>
      <c r="O5" s="102">
        <v>0.47299999999999998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0.2772</v>
      </c>
      <c r="F6" s="141">
        <f t="shared" ref="F6:O6" si="2">0.42*F5</f>
        <v>0.2772</v>
      </c>
      <c r="G6" s="141">
        <f t="shared" si="2"/>
        <v>0.2772</v>
      </c>
      <c r="H6" s="141">
        <f t="shared" si="2"/>
        <v>0.27812399999999998</v>
      </c>
      <c r="I6" s="141">
        <f t="shared" si="2"/>
        <v>0.27812399999999998</v>
      </c>
      <c r="J6" s="141">
        <f t="shared" si="2"/>
        <v>0.27812399999999998</v>
      </c>
      <c r="K6" s="141">
        <f t="shared" si="2"/>
        <v>0.27812399999999998</v>
      </c>
      <c r="L6" s="141">
        <f t="shared" si="2"/>
        <v>0.19865999999999998</v>
      </c>
      <c r="M6" s="141">
        <f t="shared" si="2"/>
        <v>0.19865999999999998</v>
      </c>
      <c r="N6" s="141">
        <f t="shared" si="2"/>
        <v>0.19865999999999998</v>
      </c>
      <c r="O6" s="141">
        <f t="shared" si="2"/>
        <v>0.19865999999999998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2018-03-30T04:00:27Z</dcterms:modified>
</cp:coreProperties>
</file>