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D606B304-7F41-4AFB-B735-50A792D0B2FD}" xr6:coauthVersionLast="46" xr6:coauthVersionMax="46" xr10:uidLastSave="{00000000-0000-0000-0000-000000000000}"/>
  <bookViews>
    <workbookView xWindow="2250" yWindow="2250" windowWidth="29895" windowHeight="16770" tabRatio="885" xr2:uid="{00000000-000D-0000-FFFF-FFFF00000000}"/>
  </bookViews>
  <sheets>
    <sheet name="Donnees pop de l'annee de ref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Reference programs" sheetId="59" state="hidden" r:id="rId10"/>
    <sheet name="Incidence of conditions" sheetId="7" state="hidden" r:id="rId11"/>
    <sheet name="Program dependencies" sheetId="58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'Donnees pop de l''annee de ref'!$C$38</definedName>
    <definedName name="abortion">'Donnees pop de l''annee de ref'!$C$41</definedName>
    <definedName name="comm_deliv">'Treatment of SAM'!$D$3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'Treatment of SAM'!$D$2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G7" i="21"/>
  <c r="F7" i="21"/>
  <c r="E7" i="21"/>
  <c r="D7" i="21"/>
  <c r="C7" i="21"/>
  <c r="C15" i="5" l="1"/>
  <c r="D15" i="5"/>
  <c r="E15" i="5"/>
  <c r="F15" i="5"/>
  <c r="G15" i="5"/>
  <c r="C13" i="51"/>
  <c r="C14" i="51"/>
  <c r="L15" i="5"/>
  <c r="M15" i="5"/>
  <c r="N15" i="5"/>
  <c r="O15" i="5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18" i="2" s="1"/>
  <c r="A26" i="2"/>
  <c r="A17" i="2"/>
  <c r="A20" i="2"/>
  <c r="A35" i="2"/>
  <c r="G16" i="2"/>
  <c r="H16" i="2"/>
  <c r="G17" i="2"/>
  <c r="H17" i="2"/>
  <c r="G18" i="2"/>
  <c r="H18" i="2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I25" i="2" s="1"/>
  <c r="H25" i="2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I39" i="2" s="1"/>
  <c r="H39" i="2"/>
  <c r="G40" i="2"/>
  <c r="H40" i="2"/>
  <c r="I37" i="2"/>
  <c r="I20" i="2"/>
  <c r="I29" i="2"/>
  <c r="I27" i="2"/>
  <c r="I19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G7" i="2"/>
  <c r="I7" i="2" s="1"/>
  <c r="G8" i="2"/>
  <c r="G9" i="2"/>
  <c r="G10" i="2"/>
  <c r="I10" i="2" s="1"/>
  <c r="G11" i="2"/>
  <c r="G12" i="2"/>
  <c r="G13" i="2"/>
  <c r="G14" i="2"/>
  <c r="G15" i="2"/>
  <c r="G2" i="2"/>
  <c r="I14" i="2" l="1"/>
  <c r="I33" i="2"/>
  <c r="I11" i="2"/>
  <c r="I24" i="2"/>
  <c r="C8" i="51"/>
  <c r="I4" i="2"/>
  <c r="I36" i="2"/>
  <c r="I6" i="2"/>
  <c r="I9" i="2"/>
  <c r="I35" i="2"/>
  <c r="I17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I15" i="2"/>
  <c r="I16" i="2"/>
  <c r="A24" i="2"/>
  <c r="A29" i="2"/>
  <c r="A22" i="2"/>
  <c r="A19" i="2"/>
  <c r="A28" i="2"/>
  <c r="A33" i="2"/>
  <c r="A30" i="2"/>
  <c r="C7" i="51"/>
  <c r="A25" i="2"/>
  <c r="A3" i="2"/>
  <c r="I5" i="2"/>
  <c r="A23" i="2"/>
  <c r="A32" i="2"/>
  <c r="A37" i="2"/>
  <c r="A38" i="2"/>
  <c r="A27" i="2"/>
  <c r="A36" i="2"/>
  <c r="A16" i="2"/>
  <c r="I40" i="2"/>
  <c r="I18" i="2"/>
  <c r="A31" i="2"/>
  <c r="A40" i="2"/>
  <c r="C6" i="51"/>
  <c r="I12" i="2"/>
  <c r="I2" i="2"/>
  <c r="I13" i="2"/>
  <c r="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192BBFEF-52B0-4892-A6C4-3A60B2B70F0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8FD65767-BD52-4338-93B4-E05E9175372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7843245D-EFBB-4EB5-865D-154D835199F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A157C98E-71F7-4EE2-BC0F-9972193227C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<sst xmlns="http://schemas.openxmlformats.org/spreadsheetml/2006/main" count="1099" uniqueCount="272">
  <si>
    <t>year</t>
  </si>
  <si>
    <t>&lt;1 month</t>
  </si>
  <si>
    <t>1-5 months</t>
  </si>
  <si>
    <t>6-11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</si>
  <si>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</si>
  <si>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</si>
  <si>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</si>
  <si>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</si>
  <si>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</si>
  <si>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</si>
  <si>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</si>
  <si>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</si>
  <si>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</si>
  <si>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</si>
  <si>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</si>
  <si>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</si>
  <si>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</si>
  <si>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</si>
  <si>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</si>
  <si>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</si>
  <si>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</si>
  <si>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</si>
  <si>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</si>
  <si>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</si>
  <si>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</si>
  <si>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</si>
  <si>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</si>
  <si>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</si>
  <si>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</si>
  <si>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</si>
  <si>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</si>
  <si>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</si>
  <si>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</si>
  <si>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</si>
  <si>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</si>
  <si>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</si>
  <si>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</si>
  <si>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</si>
  <si>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</si>
  <si>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</si>
  <si>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</si>
  <si>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</si>
  <si>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</si>
  <si>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</si>
  <si>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</si>
  <si>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</si>
  <si>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</si>
  <si>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</si>
  <si>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</si>
  <si>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</si>
  <si>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</si>
  <si>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</si>
  <si>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</si>
  <si>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</si>
  <si>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</si>
  <si>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</si>
  <si>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</si>
  <si>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</si>
  <si>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</si>
  <si>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</si>
  <si>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</si>
  <si>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</si>
  <si>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</si>
  <si>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</si>
  <si>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</si>
  <si>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</si>
  <si>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</si>
  <si>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</si>
  <si>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</si>
  <si>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</si>
  <si>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</si>
  <si>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</si>
  <si>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</si>
  <si>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</si>
  <si>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</si>
  <si>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</si>
  <si>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</si>
  <si>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</si>
  <si>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</si>
  <si>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</si>
  <si>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</si>
  <si>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</si>
  <si>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</si>
  <si>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</si>
  <si>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</si>
  <si>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</si>
  <si>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</si>
  <si>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</si>
  <si>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</si>
  <si>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</si>
  <si>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</si>
  <si>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</si>
  <si>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</si>
  <si>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</si>
  <si>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</si>
  <si>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</si>
  <si>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</si>
  <si>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</si>
  <si>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</si>
  <si>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</si>
  <si>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</si>
  <si>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</si>
  <si>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</si>
  <si>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</si>
  <si>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</si>
  <si>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</si>
  <si>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</si>
  <si>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</si>
  <si>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</si>
  <si>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</si>
  <si>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</si>
  <si>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</si>
  <si>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</si>
  <si>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</si>
  <si>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</si>
  <si>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</si>
  <si>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</si>
  <si>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</si>
  <si>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</si>
  <si>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</si>
  <si>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</si>
  <si>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</si>
  <si>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</si>
  <si>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</si>
  <si>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</si>
  <si>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</si>
  <si>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</si>
  <si>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</si>
  <si>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</si>
  <si>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</si>
  <si>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</si>
  <si>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</si>
  <si>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</si>
  <si>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</si>
  <si>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</si>
  <si>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</si>
  <si>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</si>
  <si>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</si>
  <si>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</si>
  <si>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</si>
  <si>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</si>
  <si>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</si>
  <si>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</si>
  <si>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</si>
  <si>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</si>
  <si>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</si>
  <si>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</si>
  <si>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</si>
  <si>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</si>
  <si>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</si>
  <si>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</si>
  <si>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</si>
  <si>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</si>
  <si>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</si>
  <si>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</si>
  <si>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</si>
  <si>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</si>
  <si>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</si>
  <si>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</si>
  <si>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</si>
  <si>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</si>
  <si>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</si>
  <si>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</si>
  <si>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</si>
  <si>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</si>
  <si>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</si>
  <si>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</si>
  <si>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</si>
  <si>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</si>
  <si>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</si>
  <si>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</si>
  <si>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</si>
  <si>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</si>
  <si>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</si>
  <si>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</si>
  <si>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</si>
  <si>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</si>
  <si>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</si>
  <si>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</si>
  <si>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</si>
  <si>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</si>
  <si>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</si>
  <si>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</si>
  <si>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</si>
  <si>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</si>
  <si>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</si>
  <si>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</si>
  <si>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</si>
  <si>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</si>
  <si>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</si>
  <si>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</si>
  <si>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</si>
  <si>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</si>
  <si>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</si>
  <si>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</si>
  <si>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</si>
  <si>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</si>
  <si>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</si>
  <si>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</si>
  <si>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</si>
  <si>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</si>
  <si>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</si>
  <si>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</si>
  <si>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</si>
  <si>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</si>
  <si>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</si>
  <si>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</si>
  <si>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</si>
  <si>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</si>
  <si>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</si>
  <si>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</si>
  <si>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</si>
  <si>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</si>
  <si>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</si>
  <si>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</si>
  <si>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</si>
  <si>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</si>
  <si>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</si>
  <si>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</si>
  <si>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</si>
  <si>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</si>
  <si>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</si>
  <si>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</si>
  <si>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</si>
  <si>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</si>
  <si>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</si>
  <si>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</si>
  <si>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</si>
  <si>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</si>
  <si>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</si>
  <si>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</si>
  <si>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</si>
  <si>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</si>
  <si>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</si>
  <si>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</si>
  <si>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</si>
  <si>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</si>
  <si>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</si>
  <si>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</si>
  <si>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</si>
  <si>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</si>
  <si>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</si>
  <si>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</si>
  <si>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</si>
  <si>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</si>
  <si>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</si>
  <si>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</si>
  <si>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</si>
  <si>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</si>
  <si>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</si>
  <si>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</si>
  <si>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</si>
  <si>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</si>
  <si>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</si>
  <si>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</si>
  <si>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</si>
  <si>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</si>
  <si>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</si>
  <si>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</si>
  <si>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</si>
  <si>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</si>
  <si>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</si>
  <si>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</si>
  <si>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</si>
  <si>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</si>
  <si>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</si>
  <si>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Pourcentage de femmes enceintes âgées de 20 à 29 ans</t>
  </si>
  <si>
    <t>Average episodes per year: 12-23 mois</t>
  </si>
  <si>
    <t>Tétanos néonatal</t>
  </si>
  <si>
    <t>12-23 mois</t>
  </si>
  <si>
    <t>Supplémentation en vitamine A</t>
  </si>
  <si>
    <t>Enrichissement du maïs en 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</si>
</sst>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265</v>
      </c>
      <c r="B1" s="41" t="s">
        <v>157</v>
      </c>
      <c r="C1" s="41" t="s">
        <v>158</v>
      </c>
    </row>
    <row r="2" spans="1:3" ht="15.95" customHeight="1" x14ac:dyDescent="0.2">
      <c r="A2" s="12" t="s">
        <v>184</v>
      </c>
      <c r="B2" s="41"/>
      <c r="C2" s="41"/>
    </row>
    <row r="3" spans="1:3" ht="15.95" customHeight="1" x14ac:dyDescent="0.2">
      <c r="A3" s="1"/>
      <c r="B3" s="7" t="s">
        <v>186</v>
      </c>
      <c r="C3" s="63">
        <v>2017</v>
      </c>
    </row>
    <row r="4" spans="1:3" ht="15.95" customHeight="1" x14ac:dyDescent="0.2">
      <c r="A4" s="1"/>
      <c r="B4" s="9" t="s">
        <v>185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45</v>
      </c>
    </row>
    <row r="7" spans="1:3" ht="15" customHeight="1" x14ac:dyDescent="0.2">
      <c r="B7" s="16" t="s">
        <v>201</v>
      </c>
      <c r="C7" s="65"/>
    </row>
    <row r="8" spans="1:3" ht="15" customHeight="1" x14ac:dyDescent="0.2">
      <c r="B8" s="7" t="s">
        <v>100</v>
      </c>
      <c r="C8" s="66"/>
    </row>
    <row r="9" spans="1:3" ht="15" customHeight="1" x14ac:dyDescent="0.2">
      <c r="B9" s="9" t="s">
        <v>101</v>
      </c>
      <c r="C9" s="67"/>
    </row>
    <row r="10" spans="1:3" ht="15" customHeight="1" x14ac:dyDescent="0.2">
      <c r="B10" s="9" t="s">
        <v>99</v>
      </c>
      <c r="C10" s="67"/>
    </row>
    <row r="11" spans="1:3" ht="15" customHeight="1" x14ac:dyDescent="0.2">
      <c r="B11" s="7" t="s">
        <v>102</v>
      </c>
      <c r="C11" s="66"/>
    </row>
    <row r="12" spans="1:3" ht="15" customHeight="1" x14ac:dyDescent="0.2">
      <c r="B12" s="7" t="s">
        <v>103</v>
      </c>
      <c r="C12" s="66"/>
    </row>
    <row r="13" spans="1:3" ht="15" customHeight="1" x14ac:dyDescent="0.2">
      <c r="B13" s="7" t="s">
        <v>104</v>
      </c>
      <c r="C13" s="66"/>
    </row>
    <row r="14" spans="1:3" ht="15" customHeight="1" x14ac:dyDescent="0.2">
      <c r="B14" s="12"/>
    </row>
    <row r="15" spans="1:3" ht="15" customHeight="1" x14ac:dyDescent="0.2">
      <c r="A15" s="12" t="s">
        <v>27</v>
      </c>
      <c r="B15" s="19"/>
      <c r="C15" s="3"/>
    </row>
    <row r="16" spans="1:3" ht="15" customHeight="1" x14ac:dyDescent="0.2">
      <c r="B16" s="9" t="s">
        <v>90</v>
      </c>
      <c r="C16" s="67"/>
    </row>
    <row r="17" spans="1:3" ht="15" customHeight="1" x14ac:dyDescent="0.2">
      <c r="B17" s="9" t="s">
        <v>91</v>
      </c>
      <c r="C17" s="67"/>
    </row>
    <row r="18" spans="1:3" ht="15" customHeight="1" x14ac:dyDescent="0.2">
      <c r="B18" s="9" t="s">
        <v>92</v>
      </c>
      <c r="C18" s="67"/>
    </row>
    <row r="19" spans="1:3" ht="15" customHeight="1" x14ac:dyDescent="0.2">
      <c r="B19" s="9" t="s">
        <v>93</v>
      </c>
      <c r="C19" s="67"/>
    </row>
    <row r="20" spans="1:3" ht="15" customHeight="1" x14ac:dyDescent="0.2">
      <c r="B20" s="9" t="s">
        <v>94</v>
      </c>
      <c r="C20" s="68">
        <f>1-frac_rice-frac_wheat-frac_maize</f>
        <v>1</v>
      </c>
    </row>
    <row r="21" spans="1:3" ht="15" customHeight="1" x14ac:dyDescent="0.2">
      <c r="B21" s="12"/>
    </row>
    <row r="22" spans="1:3" ht="15" customHeight="1" x14ac:dyDescent="0.2">
      <c r="A22" s="12" t="s">
        <v>95</v>
      </c>
    </row>
    <row r="23" spans="1:3" ht="15" customHeight="1" x14ac:dyDescent="0.2">
      <c r="B23" s="20" t="s">
        <v>96</v>
      </c>
      <c r="C23" s="67"/>
    </row>
    <row r="24" spans="1:3" ht="15" customHeight="1" x14ac:dyDescent="0.2">
      <c r="B24" s="20" t="s">
        <v>266</v>
      </c>
      <c r="C24" s="67"/>
    </row>
    <row r="25" spans="1:3" ht="15" customHeight="1" x14ac:dyDescent="0.2">
      <c r="B25" s="20" t="s">
        <v>97</v>
      </c>
      <c r="C25" s="67"/>
    </row>
    <row r="26" spans="1:3" ht="15" customHeight="1" x14ac:dyDescent="0.2">
      <c r="B26" s="20" t="s">
        <v>98</v>
      </c>
      <c r="C26" s="67"/>
    </row>
    <row r="27" spans="1:3" ht="15" customHeight="1" x14ac:dyDescent="0.2">
      <c r="B27" s="20"/>
      <c r="C27" s="20"/>
    </row>
    <row r="28" spans="1:3" ht="15" customHeight="1" x14ac:dyDescent="0.2">
      <c r="A28" s="12" t="s">
        <v>189</v>
      </c>
      <c r="B28" s="20"/>
      <c r="C28" s="20"/>
    </row>
    <row r="29" spans="1:3" ht="14.25" customHeight="1" x14ac:dyDescent="0.2">
      <c r="B29" s="30" t="s">
        <v>71</v>
      </c>
      <c r="C29" s="69"/>
    </row>
    <row r="30" spans="1:3" ht="14.25" customHeight="1" x14ac:dyDescent="0.2">
      <c r="B30" s="30" t="s">
        <v>72</v>
      </c>
      <c r="C30" s="69"/>
    </row>
    <row r="31" spans="1:3" ht="14.25" customHeight="1" x14ac:dyDescent="0.2">
      <c r="B31" s="30" t="s">
        <v>73</v>
      </c>
      <c r="C31" s="69"/>
    </row>
    <row r="32" spans="1:3" ht="14.25" customHeight="1" x14ac:dyDescent="0.2">
      <c r="B32" s="30" t="s">
        <v>74</v>
      </c>
      <c r="C32" s="69"/>
    </row>
    <row r="33" spans="1:5" ht="12.75" x14ac:dyDescent="0.2">
      <c r="B33" s="32" t="s">
        <v>122</v>
      </c>
      <c r="C33" s="70">
        <f>SUM(C29:C32)</f>
        <v>0</v>
      </c>
    </row>
    <row r="34" spans="1:5" ht="15" customHeight="1" x14ac:dyDescent="0.2"/>
    <row r="35" spans="1:5" ht="15" customHeight="1" x14ac:dyDescent="0.2">
      <c r="A35" s="4" t="s">
        <v>128</v>
      </c>
    </row>
    <row r="36" spans="1:5" ht="15" customHeight="1" x14ac:dyDescent="0.2">
      <c r="A36" s="12" t="s">
        <v>70</v>
      </c>
      <c r="B36" s="7"/>
      <c r="C36" s="13"/>
    </row>
    <row r="37" spans="1:5" ht="15" customHeight="1" x14ac:dyDescent="0.2">
      <c r="B37" s="42" t="s">
        <v>88</v>
      </c>
      <c r="C37" s="71"/>
    </row>
    <row r="38" spans="1:5" ht="15" customHeight="1" x14ac:dyDescent="0.2">
      <c r="B38" s="16" t="s">
        <v>87</v>
      </c>
      <c r="C38" s="71"/>
      <c r="D38" s="17"/>
      <c r="E38" s="18"/>
    </row>
    <row r="39" spans="1:5" ht="15" customHeight="1" x14ac:dyDescent="0.2">
      <c r="B39" s="16" t="s">
        <v>86</v>
      </c>
      <c r="C39" s="71"/>
      <c r="D39" s="17"/>
      <c r="E39" s="17"/>
    </row>
    <row r="40" spans="1:5" ht="15" customHeight="1" x14ac:dyDescent="0.2">
      <c r="B40" s="16" t="s">
        <v>164</v>
      </c>
      <c r="C40" s="71"/>
    </row>
    <row r="41" spans="1:5" ht="15" customHeight="1" x14ac:dyDescent="0.2">
      <c r="B41" s="16" t="s">
        <v>85</v>
      </c>
      <c r="C41" s="67"/>
    </row>
    <row r="42" spans="1:5" ht="15" customHeight="1" x14ac:dyDescent="0.2">
      <c r="B42" s="42" t="s">
        <v>89</v>
      </c>
      <c r="C42" s="71"/>
    </row>
    <row r="43" spans="1:5" ht="15.75" customHeight="1" x14ac:dyDescent="0.2">
      <c r="D43" s="17"/>
    </row>
    <row r="44" spans="1:5" ht="15.75" customHeight="1" x14ac:dyDescent="0.2">
      <c r="A44" s="12" t="s">
        <v>126</v>
      </c>
      <c r="D44" s="17"/>
    </row>
    <row r="45" spans="1:5" ht="15.75" customHeight="1" x14ac:dyDescent="0.2">
      <c r="B45" s="16" t="s">
        <v>8</v>
      </c>
      <c r="C45" s="67"/>
      <c r="D45" s="17"/>
    </row>
    <row r="46" spans="1:5" ht="15.75" customHeight="1" x14ac:dyDescent="0.2">
      <c r="B46" s="16" t="s">
        <v>10</v>
      </c>
      <c r="C46" s="67"/>
      <c r="D46" s="17"/>
    </row>
    <row r="47" spans="1:5" ht="15.75" customHeight="1" x14ac:dyDescent="0.2">
      <c r="B47" s="16" t="s">
        <v>11</v>
      </c>
      <c r="C47" s="67"/>
      <c r="D47" s="17"/>
      <c r="E47" s="18"/>
    </row>
    <row r="48" spans="1:5" ht="15" customHeight="1" x14ac:dyDescent="0.2">
      <c r="B48" s="16" t="s">
        <v>24</v>
      </c>
      <c r="C48" s="68">
        <f>1-term_SGA-preterm_AGA-preterm_SGA</f>
        <v>1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68</v>
      </c>
      <c r="D50" s="17"/>
    </row>
    <row r="51" spans="1:4" ht="15.75" customHeight="1" x14ac:dyDescent="0.2">
      <c r="B51" s="16" t="s">
        <v>118</v>
      </c>
      <c r="C51" s="72"/>
      <c r="D51" s="17"/>
    </row>
    <row r="52" spans="1:4" ht="15" customHeight="1" x14ac:dyDescent="0.2">
      <c r="B52" s="16" t="s">
        <v>119</v>
      </c>
      <c r="C52" s="72"/>
    </row>
    <row r="53" spans="1:4" ht="15.75" customHeight="1" x14ac:dyDescent="0.2">
      <c r="B53" s="16" t="s">
        <v>120</v>
      </c>
      <c r="C53" s="72"/>
    </row>
    <row r="54" spans="1:4" ht="15.75" customHeight="1" x14ac:dyDescent="0.2">
      <c r="B54" s="16" t="s">
        <v>267</v>
      </c>
      <c r="C54" s="72"/>
    </row>
    <row r="55" spans="1:4" ht="15.75" customHeight="1" x14ac:dyDescent="0.2">
      <c r="B55" s="16" t="s">
        <v>121</v>
      </c>
      <c r="C55" s="72"/>
    </row>
    <row r="57" spans="1:4" ht="15.75" customHeight="1" x14ac:dyDescent="0.2">
      <c r="A57" s="12" t="s">
        <v>127</v>
      </c>
    </row>
    <row r="58" spans="1:4" ht="15.75" customHeight="1" x14ac:dyDescent="0.2">
      <c r="B58" s="7" t="s">
        <v>105</v>
      </c>
      <c r="C58" s="66"/>
    </row>
    <row r="59" spans="1:4" ht="15.75" customHeight="1" x14ac:dyDescent="0.2">
      <c r="B59" s="16" t="s">
        <v>125</v>
      </c>
      <c r="C59" s="66"/>
    </row>
    <row r="60" spans="1:4" ht="15.75" customHeight="1" x14ac:dyDescent="0.2">
      <c r="B60" s="16" t="s">
        <v>262</v>
      </c>
      <c r="C60" s="66"/>
    </row>
    <row r="61" spans="1:4" ht="15.75" customHeight="1" x14ac:dyDescent="0.2">
      <c r="B61" s="16" t="s">
        <v>263</v>
      </c>
      <c r="C61" s="66"/>
    </row>
    <row r="63" spans="1:4" ht="15.75" customHeight="1" x14ac:dyDescent="0.2">
      <c r="A63" s="4"/>
    </row>
  </sheetData>
  <sheetProtection algorithmName="SHA-512" hashValue="2RTbR42ra4o5haAyW6P9xWToeSVmGarigw2T4ROPgKWIpRnCR5yBiS/toIfs5rrUfGsDPywF4GjNNkdvuUtgIQ==" saltValue="mt7iHkNdM0WuHuCcX0Gza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65</v>
      </c>
    </row>
    <row r="2" spans="1:1" x14ac:dyDescent="0.2">
      <c r="A2" s="48" t="s">
        <v>190</v>
      </c>
    </row>
    <row r="3" spans="1:1" x14ac:dyDescent="0.2">
      <c r="A3" s="48" t="s">
        <v>54</v>
      </c>
    </row>
    <row r="4" spans="1:1" x14ac:dyDescent="0.2">
      <c r="A4" s="48" t="s">
        <v>31</v>
      </c>
    </row>
    <row r="5" spans="1:1" x14ac:dyDescent="0.2">
      <c r="A5" s="48" t="s">
        <v>79</v>
      </c>
    </row>
    <row r="6" spans="1:1" x14ac:dyDescent="0.2">
      <c r="A6" s="48" t="s">
        <v>78</v>
      </c>
    </row>
    <row r="7" spans="1:1" x14ac:dyDescent="0.2">
      <c r="A7" s="48" t="s">
        <v>77</v>
      </c>
    </row>
    <row r="8" spans="1:1" x14ac:dyDescent="0.2">
      <c r="A8" s="48" t="s">
        <v>75</v>
      </c>
    </row>
    <row r="9" spans="1:1" x14ac:dyDescent="0.2">
      <c r="A9" s="48" t="s">
        <v>76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oIH26vGVMcMl9Knnp7rNrUwsUZE5T3jzymAaujgP0jb7DQ2E1n3V7BoBqjLB789QOOS4i0W32u/UkBe/YUHPbg==" saltValue="VpYhP1Vmvzxg/DsujYHOL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23</v>
      </c>
      <c r="B1" t="s">
        <v>1</v>
      </c>
      <c r="C1" t="s">
        <v>2</v>
      </c>
      <c r="D1" t="s">
        <v>3</v>
      </c>
      <c r="E1" t="s">
        <v>269</v>
      </c>
      <c r="F1" t="s">
        <v>4</v>
      </c>
    </row>
    <row r="2" spans="1:6" ht="15.75" customHeight="1" x14ac:dyDescent="0.2">
      <c r="A2" s="3" t="s">
        <v>67</v>
      </c>
      <c r="B2" s="26">
        <f>'Donnees pop de l''annee de ref'!C51</f>
        <v>0</v>
      </c>
      <c r="C2" s="26">
        <f>'Donnees pop de l''annee de ref'!C52</f>
        <v>0</v>
      </c>
      <c r="D2" s="26">
        <f>'Donnees pop de l''annee de ref'!C53</f>
        <v>0</v>
      </c>
      <c r="E2" s="26">
        <f>'Donnees pop de l''annee de ref'!C54</f>
        <v>0</v>
      </c>
      <c r="F2" s="26">
        <f>'Donnees pop de l''annee de ref'!C55</f>
        <v>0</v>
      </c>
    </row>
    <row r="3" spans="1:6" ht="15.75" customHeight="1" x14ac:dyDescent="0.2">
      <c r="A3" s="3" t="s">
        <v>61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">
      <c r="A4" s="3" t="s">
        <v>62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sheetProtection algorithmName="SHA-512" hashValue="SdEv9DmQ2sHp4/N8y5A3vg4vsb9JOmwh+GMh37XTMU5sIL3sPmSi/WP0h+fJ4kW0VUQm+ZU7PEiRGhTLNs3umg==" saltValue="0knMep6iemFWM/UZUgL2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65</v>
      </c>
      <c r="B1" s="40" t="s">
        <v>173</v>
      </c>
      <c r="C1" s="40" t="s">
        <v>172</v>
      </c>
    </row>
    <row r="2" spans="1:3" x14ac:dyDescent="0.2">
      <c r="A2" s="83" t="s">
        <v>180</v>
      </c>
      <c r="B2" s="80" t="s">
        <v>56</v>
      </c>
      <c r="C2" s="80"/>
    </row>
    <row r="3" spans="1:3" x14ac:dyDescent="0.2">
      <c r="A3" s="83" t="s">
        <v>200</v>
      </c>
      <c r="B3" s="80" t="s">
        <v>56</v>
      </c>
      <c r="C3" s="80"/>
    </row>
    <row r="4" spans="1:3" x14ac:dyDescent="0.2">
      <c r="A4" s="84" t="s">
        <v>55</v>
      </c>
      <c r="B4" s="80" t="s">
        <v>129</v>
      </c>
      <c r="C4" s="80"/>
    </row>
    <row r="5" spans="1:3" x14ac:dyDescent="0.2">
      <c r="A5" s="84" t="s">
        <v>130</v>
      </c>
      <c r="B5" s="80" t="s">
        <v>129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1d0Jql8asJiLcBOUIjMWItVBY8ykcNMW1EnXreOHBQZ0MpWIPvudKZ5eY/ty9Zdr19S3Hd3M5gH3wzscB+SOKA==" saltValue="+964GtHeccLm3YvexEtsK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11" sqref="H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30</v>
      </c>
      <c r="B1" s="1" t="s">
        <v>65</v>
      </c>
      <c r="C1" s="4" t="s">
        <v>1</v>
      </c>
      <c r="D1" s="4" t="s">
        <v>2</v>
      </c>
      <c r="E1" s="4" t="s">
        <v>3</v>
      </c>
      <c r="F1" s="4" t="s">
        <v>269</v>
      </c>
      <c r="G1" s="4" t="s">
        <v>4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46</v>
      </c>
      <c r="M1" s="4" t="s">
        <v>47</v>
      </c>
      <c r="N1" s="4" t="s">
        <v>48</v>
      </c>
      <c r="O1" s="4" t="s">
        <v>49</v>
      </c>
    </row>
    <row r="2" spans="1:15" ht="15.75" customHeight="1" x14ac:dyDescent="0.2">
      <c r="A2" s="4" t="s">
        <v>28</v>
      </c>
      <c r="B2" s="11" t="s">
        <v>58</v>
      </c>
      <c r="C2" s="87">
        <v>0</v>
      </c>
      <c r="D2" s="87">
        <f>food_insecure</f>
        <v>0</v>
      </c>
      <c r="E2" s="87">
        <f>food_insecure</f>
        <v>0</v>
      </c>
      <c r="F2" s="87">
        <f>food_insecure</f>
        <v>0</v>
      </c>
      <c r="G2" s="87">
        <f>food_insecure</f>
        <v>0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188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129</v>
      </c>
      <c r="C5" s="87">
        <v>0</v>
      </c>
      <c r="D5" s="87">
        <v>0</v>
      </c>
      <c r="E5" s="87">
        <f>food_insecure</f>
        <v>0</v>
      </c>
      <c r="F5" s="87">
        <f>food_insecure</f>
        <v>0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130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80</v>
      </c>
      <c r="C7" s="87">
        <f>diarrhoea_1mo</f>
        <v>0</v>
      </c>
      <c r="D7" s="87">
        <f>diarrhoea_1_5mo</f>
        <v>0</v>
      </c>
      <c r="E7" s="87">
        <f>diarrhoea_6_11mo</f>
        <v>0</v>
      </c>
      <c r="F7" s="87">
        <f>diarrhoea_12_23mo</f>
        <v>0</v>
      </c>
      <c r="G7" s="87">
        <f>diarrhoea_24_59mo</f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55</v>
      </c>
      <c r="C8" s="87">
        <v>0</v>
      </c>
      <c r="D8" s="87">
        <v>0</v>
      </c>
      <c r="E8" s="87">
        <f>food_insecure</f>
        <v>0</v>
      </c>
      <c r="F8" s="87">
        <f>food_insecure</f>
        <v>0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63</v>
      </c>
      <c r="C9" s="87">
        <v>0</v>
      </c>
      <c r="D9" s="87">
        <f>IF(ISBLANK(comm_deliv), frac_children_health_facility,1)</f>
        <v>0</v>
      </c>
      <c r="E9" s="87">
        <f>IF(ISBLANK(comm_deliv), frac_children_health_facility,1)</f>
        <v>0</v>
      </c>
      <c r="F9" s="87">
        <f>IF(ISBLANK(comm_deliv), frac_children_health_facility,1)</f>
        <v>0</v>
      </c>
      <c r="G9" s="87">
        <f>IF(ISBLANK(comm_deliv), frac_children_health_facility,1)</f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270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81</v>
      </c>
      <c r="C11" s="87">
        <f>diarrhoea_1mo</f>
        <v>0</v>
      </c>
      <c r="D11" s="87">
        <f>diarrhoea_1_5mo</f>
        <v>0</v>
      </c>
      <c r="E11" s="87">
        <f>diarrhoea_6_11mo</f>
        <v>0</v>
      </c>
      <c r="F11" s="87">
        <f>diarrhoea_12_23mo</f>
        <v>0</v>
      </c>
      <c r="G11" s="87">
        <f>diarrhoea_24_59mo</f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57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29</v>
      </c>
      <c r="B14" s="33" t="s">
        <v>26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</v>
      </c>
      <c r="I14" s="87">
        <f>food_insecure</f>
        <v>0</v>
      </c>
      <c r="J14" s="87">
        <f>food_insecure</f>
        <v>0</v>
      </c>
      <c r="K14" s="87">
        <f>food_insecure</f>
        <v>0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</v>
      </c>
      <c r="I17" s="87">
        <f>frac_PW_health_facility</f>
        <v>0</v>
      </c>
      <c r="J17" s="87">
        <f>frac_PW_health_facility</f>
        <v>0</v>
      </c>
      <c r="K17" s="87">
        <f>frac_PW_health_facility</f>
        <v>0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54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</v>
      </c>
      <c r="I18" s="87">
        <f>frac_malaria_risk</f>
        <v>0</v>
      </c>
      <c r="J18" s="87">
        <f>frac_malaria_risk</f>
        <v>0</v>
      </c>
      <c r="K18" s="87">
        <f>frac_malaria_risk</f>
        <v>0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84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83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56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34</v>
      </c>
      <c r="B23" s="59" t="s">
        <v>190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</v>
      </c>
      <c r="M23" s="87">
        <f>famplan_unmet_need</f>
        <v>0</v>
      </c>
      <c r="N23" s="87">
        <f>famplan_unmet_need</f>
        <v>0</v>
      </c>
      <c r="O23" s="87">
        <f>famplan_unmet_need</f>
        <v>0</v>
      </c>
    </row>
    <row r="24" spans="1:15" ht="15.75" customHeight="1" x14ac:dyDescent="0.2">
      <c r="B24" s="59" t="s">
        <v>181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0.49</v>
      </c>
      <c r="M24" s="87">
        <f>(1-food_insecure)*(0.49)+food_insecure*(0.7)</f>
        <v>0.49</v>
      </c>
      <c r="N24" s="87">
        <f>(1-food_insecure)*(0.49)+food_insecure*(0.7)</f>
        <v>0.49</v>
      </c>
      <c r="O24" s="87">
        <f>(1-food_insecure)*(0.49)+food_insecure*(0.7)</f>
        <v>0.49</v>
      </c>
    </row>
    <row r="25" spans="1:15" ht="15.75" customHeight="1" x14ac:dyDescent="0.2">
      <c r="B25" s="59" t="s">
        <v>199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0.21</v>
      </c>
      <c r="M25" s="87">
        <f>(1-food_insecure)*(0.21)+food_insecure*(0.3)</f>
        <v>0.21</v>
      </c>
      <c r="N25" s="87">
        <f>(1-food_insecure)*(0.21)+food_insecure*(0.3)</f>
        <v>0.21</v>
      </c>
      <c r="O25" s="87">
        <f>(1-food_insecure)*(0.21)+food_insecure*(0.3)</f>
        <v>0.21</v>
      </c>
    </row>
    <row r="26" spans="1:15" ht="15.75" customHeight="1" x14ac:dyDescent="0.2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0.3</v>
      </c>
      <c r="M26" s="87">
        <f>(1-food_insecure)*(0.3)</f>
        <v>0.3</v>
      </c>
      <c r="N26" s="87">
        <f>(1-food_insecure)*(0.3)</f>
        <v>0.3</v>
      </c>
      <c r="O26" s="87">
        <f>(1-food_insecure)*(0.3)</f>
        <v>0.3</v>
      </c>
    </row>
    <row r="27" spans="1:15" ht="15.75" customHeight="1" x14ac:dyDescent="0.2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32</v>
      </c>
      <c r="B29" s="11" t="s">
        <v>271</v>
      </c>
      <c r="C29" s="87">
        <v>0</v>
      </c>
      <c r="D29" s="87">
        <v>0</v>
      </c>
      <c r="E29" s="87">
        <f t="shared" ref="E29:O29" si="0">frac_maize</f>
        <v>0</v>
      </c>
      <c r="F29" s="87">
        <f t="shared" si="0"/>
        <v>0</v>
      </c>
      <c r="G29" s="87">
        <f t="shared" si="0"/>
        <v>0</v>
      </c>
      <c r="H29" s="87">
        <f t="shared" si="0"/>
        <v>0</v>
      </c>
      <c r="I29" s="87">
        <f t="shared" si="0"/>
        <v>0</v>
      </c>
      <c r="J29" s="87">
        <f t="shared" si="0"/>
        <v>0</v>
      </c>
      <c r="K29" s="87">
        <f t="shared" si="0"/>
        <v>0</v>
      </c>
      <c r="L29" s="87">
        <f t="shared" si="0"/>
        <v>0</v>
      </c>
      <c r="M29" s="87">
        <f t="shared" si="0"/>
        <v>0</v>
      </c>
      <c r="N29" s="87">
        <f t="shared" si="0"/>
        <v>0</v>
      </c>
      <c r="O29" s="87">
        <f t="shared" si="0"/>
        <v>0</v>
      </c>
    </row>
    <row r="30" spans="1:15" ht="15.75" customHeight="1" x14ac:dyDescent="0.2">
      <c r="B30" s="11" t="s">
        <v>60</v>
      </c>
      <c r="C30" s="87">
        <v>0</v>
      </c>
      <c r="D30" s="87">
        <v>0</v>
      </c>
      <c r="E30" s="87">
        <f t="shared" ref="E30:O30" si="1">frac_rice</f>
        <v>0</v>
      </c>
      <c r="F30" s="87">
        <f t="shared" si="1"/>
        <v>0</v>
      </c>
      <c r="G30" s="87">
        <f t="shared" si="1"/>
        <v>0</v>
      </c>
      <c r="H30" s="87">
        <f t="shared" si="1"/>
        <v>0</v>
      </c>
      <c r="I30" s="87">
        <f t="shared" si="1"/>
        <v>0</v>
      </c>
      <c r="J30" s="87">
        <f t="shared" si="1"/>
        <v>0</v>
      </c>
      <c r="K30" s="87">
        <f t="shared" si="1"/>
        <v>0</v>
      </c>
      <c r="L30" s="87">
        <f t="shared" si="1"/>
        <v>0</v>
      </c>
      <c r="M30" s="87">
        <f t="shared" si="1"/>
        <v>0</v>
      </c>
      <c r="N30" s="87">
        <f t="shared" si="1"/>
        <v>0</v>
      </c>
      <c r="O30" s="87">
        <f t="shared" si="1"/>
        <v>0</v>
      </c>
    </row>
    <row r="31" spans="1:15" ht="15.75" customHeight="1" x14ac:dyDescent="0.2">
      <c r="B31" s="11" t="s">
        <v>59</v>
      </c>
      <c r="C31" s="87">
        <v>0</v>
      </c>
      <c r="D31" s="87">
        <v>0</v>
      </c>
      <c r="E31" s="87">
        <f>frac_wheat</f>
        <v>0</v>
      </c>
      <c r="F31" s="87">
        <f t="shared" ref="F31:O31" si="2">frac_wheat</f>
        <v>0</v>
      </c>
      <c r="G31" s="87">
        <f t="shared" si="2"/>
        <v>0</v>
      </c>
      <c r="H31" s="87">
        <f t="shared" si="2"/>
        <v>0</v>
      </c>
      <c r="I31" s="87">
        <f t="shared" si="2"/>
        <v>0</v>
      </c>
      <c r="J31" s="87">
        <f t="shared" si="2"/>
        <v>0</v>
      </c>
      <c r="K31" s="87">
        <f t="shared" si="2"/>
        <v>0</v>
      </c>
      <c r="L31" s="87">
        <f t="shared" si="2"/>
        <v>0</v>
      </c>
      <c r="M31" s="87">
        <f t="shared" si="2"/>
        <v>0</v>
      </c>
      <c r="N31" s="87">
        <f t="shared" si="2"/>
        <v>0</v>
      </c>
      <c r="O31" s="87">
        <f t="shared" si="2"/>
        <v>0</v>
      </c>
    </row>
    <row r="32" spans="1:15" ht="15.75" customHeight="1" x14ac:dyDescent="0.2">
      <c r="B32" s="11" t="s">
        <v>44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31</v>
      </c>
      <c r="C33" s="87">
        <f t="shared" ref="C33:O33" si="3">frac_malaria_risk</f>
        <v>0</v>
      </c>
      <c r="D33" s="87">
        <f t="shared" si="3"/>
        <v>0</v>
      </c>
      <c r="E33" s="87">
        <f t="shared" si="3"/>
        <v>0</v>
      </c>
      <c r="F33" s="87">
        <f t="shared" si="3"/>
        <v>0</v>
      </c>
      <c r="G33" s="87">
        <f t="shared" si="3"/>
        <v>0</v>
      </c>
      <c r="H33" s="87">
        <f t="shared" si="3"/>
        <v>0</v>
      </c>
      <c r="I33" s="87">
        <f t="shared" si="3"/>
        <v>0</v>
      </c>
      <c r="J33" s="87">
        <f t="shared" si="3"/>
        <v>0</v>
      </c>
      <c r="K33" s="87">
        <f t="shared" si="3"/>
        <v>0</v>
      </c>
      <c r="L33" s="87">
        <f t="shared" si="3"/>
        <v>0</v>
      </c>
      <c r="M33" s="87">
        <f t="shared" si="3"/>
        <v>0</v>
      </c>
      <c r="N33" s="87">
        <f t="shared" si="3"/>
        <v>0</v>
      </c>
      <c r="O33" s="87">
        <f t="shared" si="3"/>
        <v>0</v>
      </c>
    </row>
    <row r="34" spans="1:15" ht="15.75" customHeight="1" x14ac:dyDescent="0.2">
      <c r="B34" s="33" t="s">
        <v>79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78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77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76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kAikK/smr6Ugnm4eEJ+/vnYE6QRfkG03sTpCNoN0WRrmg+BkBAvjeisOL06YBt9hryYltkxQFr894E0OSnzm9g==" saltValue="081X2tCqvkaJb7pVxt+EKw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194</v>
      </c>
    </row>
    <row r="2" spans="1:1" x14ac:dyDescent="0.2">
      <c r="A2" s="12" t="s">
        <v>195</v>
      </c>
    </row>
    <row r="3" spans="1:1" x14ac:dyDescent="0.2">
      <c r="A3" s="12" t="s">
        <v>196</v>
      </c>
    </row>
    <row r="4" spans="1:1" x14ac:dyDescent="0.2">
      <c r="A4" s="12" t="s">
        <v>197</v>
      </c>
    </row>
  </sheetData>
  <sheetProtection algorithmName="SHA-512" hashValue="KgMSb0wWuUz4D96BOO8XJLSf1TnoxqJjLEcqAH64e43S+Jox6E49Bxte33150xYt6p+6j51vA97VwKReXQ7wxw==" saltValue="cOpKMFac9r++A4lEc1MJrw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156</v>
      </c>
      <c r="B1" s="40" t="s">
        <v>155</v>
      </c>
      <c r="C1" s="40" t="s">
        <v>154</v>
      </c>
      <c r="D1" s="40" t="s">
        <v>153</v>
      </c>
      <c r="E1" s="40" t="s">
        <v>152</v>
      </c>
    </row>
    <row r="2" spans="1:5" ht="14.25" x14ac:dyDescent="0.2">
      <c r="A2" s="39" t="s">
        <v>151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150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149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148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147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146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145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144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143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5pMZVPAmWaIdyjzquKEWTjwzek8XcxWnlpWb9SOLSHzqjJR1tGw7A8a1uTVV6x9996I5TREnyKI1ZGDclnFRmw==" saltValue="ELRFtfcAb/5d3vfmApiA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30</v>
      </c>
      <c r="B1" s="89" t="s">
        <v>65</v>
      </c>
      <c r="C1" s="56" t="s">
        <v>1</v>
      </c>
      <c r="D1" s="56" t="s">
        <v>2</v>
      </c>
      <c r="E1" s="56" t="s">
        <v>3</v>
      </c>
      <c r="F1" s="56" t="s">
        <v>269</v>
      </c>
      <c r="G1" s="56" t="s">
        <v>4</v>
      </c>
      <c r="H1" s="56" t="s">
        <v>50</v>
      </c>
      <c r="I1" s="56" t="s">
        <v>51</v>
      </c>
      <c r="J1" s="56" t="s">
        <v>52</v>
      </c>
      <c r="K1" s="56" t="s">
        <v>53</v>
      </c>
      <c r="L1" s="56" t="s">
        <v>46</v>
      </c>
      <c r="M1" s="56" t="s">
        <v>47</v>
      </c>
      <c r="N1" s="56" t="s">
        <v>48</v>
      </c>
      <c r="O1" s="56" t="s">
        <v>49</v>
      </c>
    </row>
    <row r="2" spans="1:15" ht="15.75" customHeight="1" x14ac:dyDescent="0.25">
      <c r="A2" s="56" t="s">
        <v>28</v>
      </c>
      <c r="B2" s="52" t="s">
        <v>58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142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166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191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192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188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129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130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80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55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63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270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81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57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29</v>
      </c>
      <c r="B17" s="52" t="s">
        <v>26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82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200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54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84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83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56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34</v>
      </c>
      <c r="B26" s="52" t="s">
        <v>190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181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199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182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183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32</v>
      </c>
      <c r="B32" s="52" t="s">
        <v>271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60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59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44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31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79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78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77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75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76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s9bD4b3glTBLgnPzMsCg9u+kXX2Y+Zj42EZrbtqL+JDh3/ov0VOo+93qKR25fuGD9nNrGCFmfVMm0k21sjLbeQ==" saltValue="fLklMWa2uPNFvvztMUGL+g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65</v>
      </c>
      <c r="B1" s="35" t="s">
        <v>204</v>
      </c>
      <c r="C1" s="35" t="s">
        <v>66</v>
      </c>
      <c r="D1" s="35" t="s">
        <v>205</v>
      </c>
      <c r="E1" s="35" t="s">
        <v>206</v>
      </c>
      <c r="F1" s="35" t="s">
        <v>22</v>
      </c>
      <c r="G1" s="35" t="s">
        <v>67</v>
      </c>
      <c r="H1" s="35" t="s">
        <v>70</v>
      </c>
      <c r="I1" s="35" t="s">
        <v>207</v>
      </c>
      <c r="J1" s="35" t="s">
        <v>189</v>
      </c>
      <c r="K1" s="35" t="s">
        <v>208</v>
      </c>
    </row>
    <row r="2" spans="1:11" x14ac:dyDescent="0.2">
      <c r="A2" s="52" t="s">
        <v>26</v>
      </c>
      <c r="B2" s="133"/>
      <c r="C2" s="133"/>
      <c r="D2" s="133"/>
      <c r="E2" s="133"/>
      <c r="F2" s="133"/>
      <c r="G2" s="133"/>
      <c r="H2" s="133"/>
      <c r="I2" s="133" t="s">
        <v>187</v>
      </c>
      <c r="J2" s="133"/>
      <c r="K2" s="133"/>
    </row>
    <row r="3" spans="1:11" x14ac:dyDescent="0.2">
      <c r="A3" s="52" t="s">
        <v>82</v>
      </c>
      <c r="B3" s="133"/>
      <c r="C3" s="133"/>
      <c r="D3" s="133"/>
      <c r="E3" s="133"/>
      <c r="F3" s="133"/>
      <c r="G3" s="133"/>
      <c r="H3" s="133" t="s">
        <v>187</v>
      </c>
      <c r="I3" s="133"/>
      <c r="J3" s="133"/>
      <c r="K3" s="133"/>
    </row>
    <row r="4" spans="1:11" x14ac:dyDescent="0.2">
      <c r="A4" s="52" t="s">
        <v>58</v>
      </c>
      <c r="B4" s="133"/>
      <c r="C4" s="133"/>
      <c r="D4" s="133" t="s">
        <v>187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142</v>
      </c>
      <c r="B5" s="133"/>
      <c r="C5" s="133" t="s">
        <v>187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190</v>
      </c>
      <c r="B6" s="133"/>
      <c r="C6" s="133"/>
      <c r="D6" s="133"/>
      <c r="E6" s="133"/>
      <c r="F6" s="133"/>
      <c r="G6" s="133"/>
      <c r="H6" s="133"/>
      <c r="I6" s="133"/>
      <c r="J6" s="133" t="s">
        <v>187</v>
      </c>
      <c r="K6" s="133" t="s">
        <v>187</v>
      </c>
    </row>
    <row r="7" spans="1:11" x14ac:dyDescent="0.2">
      <c r="A7" s="52" t="s">
        <v>271</v>
      </c>
      <c r="B7" s="133"/>
      <c r="C7" s="133" t="s">
        <v>187</v>
      </c>
      <c r="D7" s="133"/>
      <c r="E7" s="133"/>
      <c r="F7" s="133"/>
      <c r="G7" s="133"/>
      <c r="H7" s="133" t="s">
        <v>187</v>
      </c>
      <c r="I7" s="133"/>
      <c r="J7" s="133"/>
      <c r="K7" s="133"/>
    </row>
    <row r="8" spans="1:11" x14ac:dyDescent="0.2">
      <c r="A8" s="52" t="s">
        <v>60</v>
      </c>
      <c r="B8" s="133"/>
      <c r="C8" s="133" t="s">
        <v>187</v>
      </c>
      <c r="D8" s="133"/>
      <c r="E8" s="133"/>
      <c r="F8" s="133"/>
      <c r="G8" s="133"/>
      <c r="H8" s="133" t="s">
        <v>187</v>
      </c>
      <c r="I8" s="133"/>
      <c r="J8" s="133"/>
      <c r="K8" s="133"/>
    </row>
    <row r="9" spans="1:11" x14ac:dyDescent="0.2">
      <c r="A9" s="52" t="s">
        <v>59</v>
      </c>
      <c r="B9" s="133"/>
      <c r="C9" s="133" t="s">
        <v>187</v>
      </c>
      <c r="D9" s="133"/>
      <c r="E9" s="133"/>
      <c r="F9" s="133"/>
      <c r="G9" s="133"/>
      <c r="H9" s="133" t="s">
        <v>187</v>
      </c>
      <c r="I9" s="133"/>
      <c r="J9" s="133"/>
      <c r="K9" s="133"/>
    </row>
    <row r="10" spans="1:11" x14ac:dyDescent="0.2">
      <c r="A10" s="59" t="s">
        <v>181</v>
      </c>
      <c r="B10" s="133"/>
      <c r="C10" s="133" t="s">
        <v>187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199</v>
      </c>
      <c r="B11" s="133"/>
      <c r="C11" s="133" t="s">
        <v>187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182</v>
      </c>
      <c r="B12" s="133"/>
      <c r="C12" s="133" t="s">
        <v>187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183</v>
      </c>
      <c r="B13" s="133"/>
      <c r="C13" s="133" t="s">
        <v>187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187</v>
      </c>
      <c r="D14" s="133"/>
      <c r="E14" s="133"/>
      <c r="F14" s="133"/>
      <c r="G14" s="133"/>
      <c r="H14" s="133"/>
      <c r="I14" s="133" t="s">
        <v>187</v>
      </c>
      <c r="J14" s="133"/>
      <c r="K14" s="133"/>
    </row>
    <row r="15" spans="1:11" x14ac:dyDescent="0.2">
      <c r="A15" s="90" t="s">
        <v>200</v>
      </c>
      <c r="B15" s="133"/>
      <c r="C15" s="133" t="s">
        <v>187</v>
      </c>
      <c r="D15" s="133"/>
      <c r="E15" s="133"/>
      <c r="F15" s="133"/>
      <c r="G15" s="133"/>
      <c r="H15" s="133"/>
      <c r="I15" s="133" t="s">
        <v>187</v>
      </c>
      <c r="J15" s="133"/>
      <c r="K15" s="133"/>
    </row>
    <row r="16" spans="1:11" x14ac:dyDescent="0.2">
      <c r="A16" s="52" t="s">
        <v>54</v>
      </c>
      <c r="B16" s="133"/>
      <c r="C16" s="133" t="s">
        <v>187</v>
      </c>
      <c r="D16" s="133"/>
      <c r="E16" s="133"/>
      <c r="F16" s="133"/>
      <c r="G16" s="133"/>
      <c r="H16" s="133" t="s">
        <v>187</v>
      </c>
      <c r="I16" s="133" t="s">
        <v>187</v>
      </c>
      <c r="J16" s="133"/>
      <c r="K16" s="133"/>
    </row>
    <row r="17" spans="1:11" x14ac:dyDescent="0.2">
      <c r="A17" s="52" t="s">
        <v>44</v>
      </c>
      <c r="B17" s="133"/>
      <c r="C17" s="133" t="s">
        <v>187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166</v>
      </c>
      <c r="B18" s="133" t="s">
        <v>187</v>
      </c>
      <c r="C18" s="133"/>
      <c r="D18" s="133"/>
      <c r="E18" s="133"/>
      <c r="F18" s="133" t="s">
        <v>187</v>
      </c>
      <c r="G18" s="133"/>
      <c r="H18" s="133"/>
      <c r="I18" s="133"/>
      <c r="J18" s="133"/>
      <c r="K18" s="133"/>
    </row>
    <row r="19" spans="1:11" x14ac:dyDescent="0.2">
      <c r="A19" s="52" t="s">
        <v>191</v>
      </c>
      <c r="B19" s="133" t="s">
        <v>187</v>
      </c>
      <c r="C19" s="133"/>
      <c r="D19" s="133"/>
      <c r="E19" s="133"/>
      <c r="F19" s="133" t="s">
        <v>187</v>
      </c>
      <c r="G19" s="133"/>
      <c r="H19" s="133"/>
      <c r="I19" s="133"/>
      <c r="J19" s="133"/>
      <c r="K19" s="133"/>
    </row>
    <row r="20" spans="1:11" x14ac:dyDescent="0.2">
      <c r="A20" s="52" t="s">
        <v>192</v>
      </c>
      <c r="B20" s="133" t="s">
        <v>187</v>
      </c>
      <c r="C20" s="133"/>
      <c r="D20" s="133"/>
      <c r="E20" s="133"/>
      <c r="F20" s="133" t="s">
        <v>187</v>
      </c>
      <c r="G20" s="133"/>
      <c r="H20" s="133"/>
      <c r="I20" s="133"/>
      <c r="J20" s="133"/>
      <c r="K20" s="133"/>
    </row>
    <row r="21" spans="1:11" x14ac:dyDescent="0.2">
      <c r="A21" s="52" t="s">
        <v>188</v>
      </c>
      <c r="B21" s="133"/>
      <c r="C21" s="133"/>
      <c r="D21" s="133"/>
      <c r="E21" s="133"/>
      <c r="F21" s="133"/>
      <c r="G21" s="133"/>
      <c r="H21" s="133" t="s">
        <v>187</v>
      </c>
      <c r="I21" s="133" t="s">
        <v>187</v>
      </c>
      <c r="J21" s="133"/>
      <c r="K21" s="133"/>
    </row>
    <row r="22" spans="1:11" x14ac:dyDescent="0.2">
      <c r="A22" s="52" t="s">
        <v>129</v>
      </c>
      <c r="B22" s="133" t="s">
        <v>187</v>
      </c>
      <c r="C22" s="133" t="s">
        <v>187</v>
      </c>
      <c r="D22" s="133" t="s">
        <v>187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31</v>
      </c>
      <c r="B23" s="133"/>
      <c r="C23" s="133" t="s">
        <v>187</v>
      </c>
      <c r="D23" s="133"/>
      <c r="E23" s="133"/>
      <c r="F23" s="133"/>
      <c r="G23" s="133"/>
      <c r="H23" s="133"/>
      <c r="I23" s="133" t="s">
        <v>187</v>
      </c>
      <c r="J23" s="133"/>
      <c r="K23" s="133"/>
    </row>
    <row r="24" spans="1:11" x14ac:dyDescent="0.2">
      <c r="A24" s="52" t="s">
        <v>84</v>
      </c>
      <c r="B24" s="133"/>
      <c r="C24" s="133"/>
      <c r="D24" s="133"/>
      <c r="E24" s="133"/>
      <c r="F24" s="133"/>
      <c r="G24" s="133"/>
      <c r="H24" s="133" t="s">
        <v>187</v>
      </c>
      <c r="I24" s="133"/>
      <c r="J24" s="133"/>
      <c r="K24" s="133"/>
    </row>
    <row r="25" spans="1:11" x14ac:dyDescent="0.2">
      <c r="A25" s="52" t="s">
        <v>83</v>
      </c>
      <c r="B25" s="133"/>
      <c r="C25" s="133"/>
      <c r="D25" s="133"/>
      <c r="E25" s="133"/>
      <c r="F25" s="133"/>
      <c r="G25" s="133"/>
      <c r="H25" s="133" t="s">
        <v>187</v>
      </c>
      <c r="I25" s="133"/>
      <c r="J25" s="133"/>
      <c r="K25" s="133"/>
    </row>
    <row r="26" spans="1:11" x14ac:dyDescent="0.2">
      <c r="A26" s="52" t="s">
        <v>130</v>
      </c>
      <c r="B26" s="133"/>
      <c r="C26" s="133" t="s">
        <v>187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56</v>
      </c>
      <c r="B27" s="133"/>
      <c r="C27" s="133" t="s">
        <v>187</v>
      </c>
      <c r="D27" s="133"/>
      <c r="E27" s="133"/>
      <c r="F27" s="133"/>
      <c r="G27" s="133"/>
      <c r="H27" s="133"/>
      <c r="I27" s="133" t="s">
        <v>187</v>
      </c>
      <c r="J27" s="133"/>
      <c r="K27" s="133"/>
    </row>
    <row r="28" spans="1:11" x14ac:dyDescent="0.2">
      <c r="A28" s="52" t="s">
        <v>80</v>
      </c>
      <c r="B28" s="133"/>
      <c r="C28" s="133"/>
      <c r="D28" s="133"/>
      <c r="E28" s="133"/>
      <c r="F28" s="133"/>
      <c r="G28" s="133"/>
      <c r="H28" s="133" t="s">
        <v>187</v>
      </c>
      <c r="I28" s="133"/>
      <c r="J28" s="133"/>
      <c r="K28" s="133"/>
    </row>
    <row r="29" spans="1:11" x14ac:dyDescent="0.2">
      <c r="A29" s="52" t="s">
        <v>55</v>
      </c>
      <c r="B29" s="133" t="s">
        <v>187</v>
      </c>
      <c r="C29" s="133"/>
      <c r="D29" s="133" t="s">
        <v>187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63</v>
      </c>
      <c r="B30" s="133"/>
      <c r="C30" s="133"/>
      <c r="D30" s="133"/>
      <c r="E30" s="133" t="s">
        <v>187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270</v>
      </c>
      <c r="B31" s="133"/>
      <c r="C31" s="133"/>
      <c r="D31" s="133"/>
      <c r="E31" s="133"/>
      <c r="F31" s="133"/>
      <c r="G31" s="133" t="s">
        <v>187</v>
      </c>
      <c r="H31" s="133" t="s">
        <v>187</v>
      </c>
      <c r="I31" s="133"/>
      <c r="J31" s="133"/>
      <c r="K31" s="133"/>
    </row>
    <row r="32" spans="1:11" x14ac:dyDescent="0.2">
      <c r="A32" s="52" t="s">
        <v>79</v>
      </c>
      <c r="B32" s="133"/>
      <c r="C32" s="133"/>
      <c r="D32" s="133"/>
      <c r="E32" s="133"/>
      <c r="F32" s="133"/>
      <c r="G32" s="133" t="s">
        <v>187</v>
      </c>
      <c r="H32" s="133" t="s">
        <v>187</v>
      </c>
      <c r="I32" s="133"/>
      <c r="J32" s="133"/>
      <c r="K32" s="133"/>
    </row>
    <row r="33" spans="1:11" x14ac:dyDescent="0.2">
      <c r="A33" s="52" t="s">
        <v>78</v>
      </c>
      <c r="B33" s="133"/>
      <c r="C33" s="133"/>
      <c r="D33" s="133"/>
      <c r="E33" s="133"/>
      <c r="F33" s="133"/>
      <c r="G33" s="133" t="s">
        <v>187</v>
      </c>
      <c r="H33" s="133" t="s">
        <v>187</v>
      </c>
      <c r="I33" s="133"/>
      <c r="J33" s="133"/>
      <c r="K33" s="133"/>
    </row>
    <row r="34" spans="1:11" x14ac:dyDescent="0.2">
      <c r="A34" s="52" t="s">
        <v>77</v>
      </c>
      <c r="B34" s="133"/>
      <c r="C34" s="133"/>
      <c r="D34" s="133"/>
      <c r="E34" s="133"/>
      <c r="F34" s="133"/>
      <c r="G34" s="133" t="s">
        <v>187</v>
      </c>
      <c r="H34" s="133" t="s">
        <v>187</v>
      </c>
      <c r="I34" s="133"/>
      <c r="J34" s="133"/>
      <c r="K34" s="133"/>
    </row>
    <row r="35" spans="1:11" x14ac:dyDescent="0.2">
      <c r="A35" s="52" t="s">
        <v>75</v>
      </c>
      <c r="B35" s="133"/>
      <c r="C35" s="133"/>
      <c r="D35" s="133"/>
      <c r="E35" s="133"/>
      <c r="F35" s="133"/>
      <c r="G35" s="133" t="s">
        <v>187</v>
      </c>
      <c r="H35" s="133" t="s">
        <v>187</v>
      </c>
      <c r="I35" s="133"/>
      <c r="J35" s="133"/>
      <c r="K35" s="133"/>
    </row>
    <row r="36" spans="1:11" x14ac:dyDescent="0.2">
      <c r="A36" s="52" t="s">
        <v>76</v>
      </c>
      <c r="B36" s="133"/>
      <c r="C36" s="133"/>
      <c r="D36" s="133"/>
      <c r="E36" s="133"/>
      <c r="F36" s="133"/>
      <c r="G36" s="133" t="s">
        <v>187</v>
      </c>
      <c r="H36" s="133" t="s">
        <v>187</v>
      </c>
      <c r="I36" s="133"/>
      <c r="J36" s="133"/>
      <c r="K36" s="133"/>
    </row>
    <row r="37" spans="1:11" x14ac:dyDescent="0.2">
      <c r="A37" s="52" t="s">
        <v>81</v>
      </c>
      <c r="B37" s="133"/>
      <c r="C37" s="133"/>
      <c r="D37" s="133"/>
      <c r="E37" s="133"/>
      <c r="F37" s="133"/>
      <c r="G37" s="133"/>
      <c r="H37" s="133" t="s">
        <v>187</v>
      </c>
      <c r="I37" s="133"/>
      <c r="J37" s="133"/>
      <c r="K37" s="133"/>
    </row>
    <row r="38" spans="1:11" x14ac:dyDescent="0.2">
      <c r="A38" s="52" t="s">
        <v>57</v>
      </c>
      <c r="B38" s="133" t="s">
        <v>187</v>
      </c>
      <c r="C38" s="133"/>
      <c r="D38" s="133"/>
      <c r="E38" s="133"/>
      <c r="F38" s="133"/>
      <c r="G38" s="133" t="s">
        <v>187</v>
      </c>
      <c r="H38" s="133" t="s">
        <v>187</v>
      </c>
      <c r="I38" s="133"/>
      <c r="J38" s="133"/>
      <c r="K38" s="133"/>
    </row>
  </sheetData>
  <sheetProtection algorithmName="SHA-512" hashValue="oxRMRLq+5ELjMhwh2PmsDoxh87wxVRFPNvfF57Y9ZRyp+51mEhe43/0Gr/NI8nHJ91e+A8dqbMsCI9csBuMNgQ==" saltValue="bAS4R8FHLeGmO5NtuKOfz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209</v>
      </c>
      <c r="B1" s="35" t="s">
        <v>204</v>
      </c>
      <c r="C1" s="35" t="s">
        <v>66</v>
      </c>
      <c r="D1" s="35" t="s">
        <v>205</v>
      </c>
      <c r="E1" s="35" t="s">
        <v>206</v>
      </c>
      <c r="F1" s="35" t="s">
        <v>22</v>
      </c>
      <c r="G1" s="35" t="s">
        <v>67</v>
      </c>
      <c r="H1" s="35" t="s">
        <v>70</v>
      </c>
      <c r="I1" s="35" t="s">
        <v>207</v>
      </c>
      <c r="J1" s="35" t="s">
        <v>189</v>
      </c>
      <c r="K1" s="35" t="s">
        <v>208</v>
      </c>
    </row>
    <row r="2" spans="1:11" x14ac:dyDescent="0.2">
      <c r="A2" s="35" t="s">
        <v>1</v>
      </c>
      <c r="B2" s="133" t="s">
        <v>187</v>
      </c>
      <c r="C2" s="133" t="s">
        <v>187</v>
      </c>
      <c r="D2" s="133" t="s">
        <v>187</v>
      </c>
      <c r="E2" s="133" t="s">
        <v>187</v>
      </c>
      <c r="F2" s="133" t="s">
        <v>187</v>
      </c>
      <c r="G2" s="133" t="s">
        <v>187</v>
      </c>
      <c r="H2" s="133" t="s">
        <v>187</v>
      </c>
      <c r="I2" s="133"/>
      <c r="J2" s="133"/>
      <c r="K2" s="133"/>
    </row>
    <row r="3" spans="1:11" x14ac:dyDescent="0.2">
      <c r="A3" s="35" t="s">
        <v>2</v>
      </c>
      <c r="B3" s="133" t="s">
        <v>187</v>
      </c>
      <c r="C3" s="133" t="s">
        <v>187</v>
      </c>
      <c r="D3" s="133" t="s">
        <v>187</v>
      </c>
      <c r="E3" s="133" t="s">
        <v>187</v>
      </c>
      <c r="F3" s="133" t="s">
        <v>187</v>
      </c>
      <c r="G3" s="133" t="s">
        <v>187</v>
      </c>
      <c r="H3" s="133" t="s">
        <v>187</v>
      </c>
      <c r="I3" s="133"/>
      <c r="J3" s="133"/>
      <c r="K3" s="133"/>
    </row>
    <row r="4" spans="1:11" x14ac:dyDescent="0.2">
      <c r="A4" s="35" t="s">
        <v>3</v>
      </c>
      <c r="B4" s="133" t="s">
        <v>187</v>
      </c>
      <c r="C4" s="133" t="s">
        <v>187</v>
      </c>
      <c r="D4" s="133" t="s">
        <v>187</v>
      </c>
      <c r="E4" s="133" t="s">
        <v>187</v>
      </c>
      <c r="F4" s="133" t="s">
        <v>187</v>
      </c>
      <c r="G4" s="133" t="s">
        <v>187</v>
      </c>
      <c r="H4" s="133" t="s">
        <v>187</v>
      </c>
      <c r="I4" s="133"/>
      <c r="J4" s="133"/>
      <c r="K4" s="133"/>
    </row>
    <row r="5" spans="1:11" x14ac:dyDescent="0.2">
      <c r="A5" s="35" t="s">
        <v>269</v>
      </c>
      <c r="B5" s="133" t="s">
        <v>187</v>
      </c>
      <c r="C5" s="133" t="s">
        <v>187</v>
      </c>
      <c r="D5" s="133" t="s">
        <v>187</v>
      </c>
      <c r="E5" s="133" t="s">
        <v>187</v>
      </c>
      <c r="F5" s="133" t="s">
        <v>187</v>
      </c>
      <c r="G5" s="133" t="s">
        <v>187</v>
      </c>
      <c r="H5" s="133" t="s">
        <v>187</v>
      </c>
      <c r="I5" s="133"/>
      <c r="J5" s="133"/>
      <c r="K5" s="133"/>
    </row>
    <row r="6" spans="1:11" x14ac:dyDescent="0.2">
      <c r="A6" s="35" t="s">
        <v>4</v>
      </c>
      <c r="B6" s="133" t="s">
        <v>187</v>
      </c>
      <c r="C6" s="133" t="s">
        <v>187</v>
      </c>
      <c r="D6" s="133" t="s">
        <v>187</v>
      </c>
      <c r="E6" s="133" t="s">
        <v>187</v>
      </c>
      <c r="F6" s="133" t="s">
        <v>187</v>
      </c>
      <c r="G6" s="133" t="s">
        <v>187</v>
      </c>
      <c r="H6" s="133" t="s">
        <v>187</v>
      </c>
      <c r="I6" s="133"/>
      <c r="J6" s="133"/>
      <c r="K6" s="133"/>
    </row>
    <row r="7" spans="1:11" x14ac:dyDescent="0.2">
      <c r="A7" s="35" t="s">
        <v>50</v>
      </c>
      <c r="B7" s="133"/>
      <c r="C7" s="133" t="s">
        <v>187</v>
      </c>
      <c r="D7" s="133"/>
      <c r="E7" s="133"/>
      <c r="F7" s="133"/>
      <c r="G7" s="133"/>
      <c r="H7" s="133" t="s">
        <v>187</v>
      </c>
      <c r="I7" s="133" t="s">
        <v>187</v>
      </c>
      <c r="J7" s="133"/>
      <c r="K7" s="133"/>
    </row>
    <row r="8" spans="1:11" x14ac:dyDescent="0.2">
      <c r="A8" s="35" t="s">
        <v>51</v>
      </c>
      <c r="B8" s="133"/>
      <c r="C8" s="133" t="s">
        <v>187</v>
      </c>
      <c r="D8" s="133"/>
      <c r="E8" s="133"/>
      <c r="F8" s="133"/>
      <c r="G8" s="133"/>
      <c r="H8" s="133" t="s">
        <v>187</v>
      </c>
      <c r="I8" s="133" t="s">
        <v>187</v>
      </c>
      <c r="J8" s="133"/>
      <c r="K8" s="133"/>
    </row>
    <row r="9" spans="1:11" x14ac:dyDescent="0.2">
      <c r="A9" s="35" t="s">
        <v>52</v>
      </c>
      <c r="B9" s="133"/>
      <c r="C9" s="133" t="s">
        <v>187</v>
      </c>
      <c r="D9" s="133"/>
      <c r="E9" s="133"/>
      <c r="F9" s="133"/>
      <c r="G9" s="133"/>
      <c r="H9" s="133" t="s">
        <v>187</v>
      </c>
      <c r="I9" s="133" t="s">
        <v>187</v>
      </c>
      <c r="J9" s="133"/>
      <c r="K9" s="133"/>
    </row>
    <row r="10" spans="1:11" x14ac:dyDescent="0.2">
      <c r="A10" s="35" t="s">
        <v>53</v>
      </c>
      <c r="B10" s="133"/>
      <c r="C10" s="133" t="s">
        <v>187</v>
      </c>
      <c r="D10" s="133"/>
      <c r="E10" s="133"/>
      <c r="F10" s="133"/>
      <c r="G10" s="133"/>
      <c r="H10" s="133" t="s">
        <v>187</v>
      </c>
      <c r="I10" s="133" t="s">
        <v>187</v>
      </c>
      <c r="J10" s="133"/>
      <c r="K10" s="133"/>
    </row>
    <row r="11" spans="1:11" x14ac:dyDescent="0.2">
      <c r="A11" s="35" t="s">
        <v>46</v>
      </c>
      <c r="B11" s="133"/>
      <c r="C11" s="133" t="s">
        <v>187</v>
      </c>
      <c r="D11" s="133"/>
      <c r="E11" s="133"/>
      <c r="F11" s="133"/>
      <c r="G11" s="133"/>
      <c r="H11" s="133"/>
      <c r="I11" s="133"/>
      <c r="J11" s="133" t="s">
        <v>187</v>
      </c>
      <c r="K11" s="133" t="s">
        <v>187</v>
      </c>
    </row>
    <row r="12" spans="1:11" x14ac:dyDescent="0.2">
      <c r="A12" s="35" t="s">
        <v>47</v>
      </c>
      <c r="B12" s="133"/>
      <c r="C12" s="133" t="s">
        <v>187</v>
      </c>
      <c r="D12" s="133"/>
      <c r="E12" s="133"/>
      <c r="F12" s="133"/>
      <c r="G12" s="133"/>
      <c r="H12" s="133"/>
      <c r="I12" s="133"/>
      <c r="J12" s="133"/>
      <c r="K12" s="133" t="s">
        <v>187</v>
      </c>
    </row>
    <row r="13" spans="1:11" x14ac:dyDescent="0.2">
      <c r="A13" s="35" t="s">
        <v>48</v>
      </c>
      <c r="B13" s="133"/>
      <c r="C13" s="133" t="s">
        <v>187</v>
      </c>
      <c r="D13" s="133"/>
      <c r="E13" s="133"/>
      <c r="F13" s="133"/>
      <c r="G13" s="133"/>
      <c r="H13" s="133"/>
      <c r="I13" s="133"/>
      <c r="J13" s="133"/>
      <c r="K13" s="133" t="s">
        <v>187</v>
      </c>
    </row>
    <row r="14" spans="1:11" x14ac:dyDescent="0.2">
      <c r="A14" s="35" t="s">
        <v>49</v>
      </c>
      <c r="B14" s="133"/>
      <c r="C14" s="133" t="s">
        <v>187</v>
      </c>
      <c r="D14" s="133"/>
      <c r="E14" s="133"/>
      <c r="F14" s="133"/>
      <c r="G14" s="133"/>
      <c r="H14" s="133"/>
      <c r="I14" s="133"/>
      <c r="J14" s="133"/>
      <c r="K14" s="133" t="s">
        <v>187</v>
      </c>
    </row>
  </sheetData>
  <sheetProtection algorithmName="SHA-512" hashValue="5ssCZhMUBtxwXROfEh92NFZ7ne5sDrE2CZk/d2Dv75yMtsOCT2TTt1R9RG4f/xOjW4SiXImH5E2KEQdA/q9dTw==" saltValue="8e6V050qfrItAoXpcuofn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210</v>
      </c>
      <c r="B1" s="40" t="s">
        <v>170</v>
      </c>
      <c r="C1" s="40" t="s">
        <v>178</v>
      </c>
      <c r="D1" s="40" t="s">
        <v>1</v>
      </c>
      <c r="E1" s="40" t="s">
        <v>2</v>
      </c>
      <c r="F1" s="40" t="s">
        <v>3</v>
      </c>
      <c r="G1" s="40" t="s">
        <v>269</v>
      </c>
      <c r="H1" s="94" t="s">
        <v>4</v>
      </c>
    </row>
    <row r="2" spans="1:10" x14ac:dyDescent="0.2">
      <c r="A2" s="40" t="s">
        <v>211</v>
      </c>
      <c r="B2" s="138" t="s">
        <v>29</v>
      </c>
      <c r="C2" s="35" t="s">
        <v>169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8"/>
      <c r="C3" s="35" t="s">
        <v>168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8"/>
      <c r="C4" s="35" t="s">
        <v>167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8" t="s">
        <v>1</v>
      </c>
      <c r="C5" s="35" t="s">
        <v>169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8"/>
      <c r="C6" s="35" t="s">
        <v>168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8"/>
      <c r="C7" s="35" t="s">
        <v>167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8" t="s">
        <v>2</v>
      </c>
      <c r="C8" s="35" t="s">
        <v>169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8"/>
      <c r="C9" s="35" t="s">
        <v>168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8"/>
      <c r="C10" s="35" t="s">
        <v>167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8" t="s">
        <v>3</v>
      </c>
      <c r="C11" s="35" t="s">
        <v>169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8"/>
      <c r="C12" s="35" t="s">
        <v>168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8"/>
      <c r="C13" s="35" t="s">
        <v>167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8" t="s">
        <v>269</v>
      </c>
      <c r="C14" s="35" t="s">
        <v>169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8"/>
      <c r="C15" s="35" t="s">
        <v>168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8"/>
      <c r="C16" s="35" t="s">
        <v>167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165</v>
      </c>
      <c r="C17" s="35" t="s">
        <v>167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212</v>
      </c>
      <c r="B19" s="138" t="s">
        <v>29</v>
      </c>
      <c r="C19" s="35" t="s">
        <v>169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8"/>
      <c r="C20" s="35" t="s">
        <v>168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8"/>
      <c r="C21" s="35" t="s">
        <v>167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8" t="s">
        <v>1</v>
      </c>
      <c r="C22" s="35" t="s">
        <v>169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8"/>
      <c r="C23" s="35" t="s">
        <v>168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8"/>
      <c r="C24" s="35" t="s">
        <v>167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8" t="s">
        <v>2</v>
      </c>
      <c r="C25" s="35" t="s">
        <v>169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8"/>
      <c r="C26" s="35" t="s">
        <v>168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8"/>
      <c r="C27" s="35" t="s">
        <v>167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8" t="s">
        <v>3</v>
      </c>
      <c r="C28" s="35" t="s">
        <v>169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8"/>
      <c r="C29" s="35" t="s">
        <v>168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8"/>
      <c r="C30" s="35" t="s">
        <v>167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8" t="s">
        <v>269</v>
      </c>
      <c r="C31" s="35" t="s">
        <v>169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8"/>
      <c r="C32" s="35" t="s">
        <v>168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8"/>
      <c r="C33" s="35" t="s">
        <v>167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165</v>
      </c>
      <c r="C34" s="35" t="s">
        <v>167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213</v>
      </c>
      <c r="B36" s="138" t="s">
        <v>29</v>
      </c>
      <c r="C36" s="35" t="s">
        <v>169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8"/>
      <c r="C37" s="35" t="s">
        <v>168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8"/>
      <c r="C38" s="35" t="s">
        <v>167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8" t="s">
        <v>1</v>
      </c>
      <c r="C39" s="35" t="s">
        <v>169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8"/>
      <c r="C40" s="35" t="s">
        <v>168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8"/>
      <c r="C41" s="35" t="s">
        <v>167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8" t="s">
        <v>2</v>
      </c>
      <c r="C42" s="35" t="s">
        <v>169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8"/>
      <c r="C43" s="35" t="s">
        <v>168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8"/>
      <c r="C44" s="35" t="s">
        <v>167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8" t="s">
        <v>3</v>
      </c>
      <c r="C45" s="35" t="s">
        <v>169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8"/>
      <c r="C46" s="35" t="s">
        <v>168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8"/>
      <c r="C47" s="35" t="s">
        <v>167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8" t="s">
        <v>269</v>
      </c>
      <c r="C48" s="35" t="s">
        <v>169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8"/>
      <c r="C49" s="35" t="s">
        <v>168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8"/>
      <c r="C50" s="35" t="s">
        <v>167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165</v>
      </c>
      <c r="C51" s="35" t="s">
        <v>167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68ReWg5ibHCrFK2wDp8VmGnzVu1ek2brFEvp0XOL74WZXYzt+NrhJjmHwcrHetNpftgqx4O10Cpl5+bdWHIP2Q==" saltValue="eC9BO2H6UjdZfKfHkSRpcg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106</v>
      </c>
      <c r="C1" s="23" t="s">
        <v>46</v>
      </c>
      <c r="D1" s="23" t="s">
        <v>47</v>
      </c>
      <c r="E1" s="23" t="s">
        <v>48</v>
      </c>
      <c r="F1" s="23" t="s">
        <v>49</v>
      </c>
      <c r="G1" s="23" t="s">
        <v>107</v>
      </c>
      <c r="H1" s="23" t="s">
        <v>123</v>
      </c>
      <c r="I1" s="23" t="s">
        <v>33</v>
      </c>
    </row>
    <row r="2" spans="1:9" ht="15.75" customHeight="1" x14ac:dyDescent="0.2">
      <c r="A2" s="7">
        <f>start_year</f>
        <v>2017</v>
      </c>
      <c r="B2" s="73"/>
      <c r="C2" s="74"/>
      <c r="D2" s="74"/>
      <c r="E2" s="74"/>
      <c r="F2" s="74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">
      <c r="A3" s="7">
        <f t="shared" ref="A3:A40" si="2">IF($A$2+ROW(A3)-2&lt;=end_year,A2+1,"")</f>
        <v>2018</v>
      </c>
      <c r="B3" s="73"/>
      <c r="C3" s="74"/>
      <c r="D3" s="74"/>
      <c r="E3" s="74"/>
      <c r="F3" s="74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">
      <c r="A4" s="7">
        <f t="shared" si="2"/>
        <v>2019</v>
      </c>
      <c r="B4" s="73"/>
      <c r="C4" s="74"/>
      <c r="D4" s="74"/>
      <c r="E4" s="74"/>
      <c r="F4" s="74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">
      <c r="A5" s="7">
        <f t="shared" si="2"/>
        <v>2020</v>
      </c>
      <c r="B5" s="73"/>
      <c r="C5" s="74"/>
      <c r="D5" s="74"/>
      <c r="E5" s="74"/>
      <c r="F5" s="74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">
      <c r="A6" s="7">
        <f t="shared" si="2"/>
        <v>2021</v>
      </c>
      <c r="B6" s="73"/>
      <c r="C6" s="74"/>
      <c r="D6" s="74"/>
      <c r="E6" s="74"/>
      <c r="F6" s="74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">
      <c r="A7" s="7">
        <f t="shared" si="2"/>
        <v>2022</v>
      </c>
      <c r="B7" s="73"/>
      <c r="C7" s="74"/>
      <c r="D7" s="74"/>
      <c r="E7" s="74"/>
      <c r="F7" s="74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">
      <c r="A8" s="7">
        <f t="shared" si="2"/>
        <v>2023</v>
      </c>
      <c r="B8" s="73"/>
      <c r="C8" s="74"/>
      <c r="D8" s="74"/>
      <c r="E8" s="74"/>
      <c r="F8" s="74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">
      <c r="A9" s="7">
        <f t="shared" si="2"/>
        <v>2024</v>
      </c>
      <c r="B9" s="73"/>
      <c r="C9" s="74"/>
      <c r="D9" s="74"/>
      <c r="E9" s="74"/>
      <c r="F9" s="74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">
      <c r="A10" s="7">
        <f t="shared" si="2"/>
        <v>2025</v>
      </c>
      <c r="B10" s="73"/>
      <c r="C10" s="74"/>
      <c r="D10" s="74"/>
      <c r="E10" s="74"/>
      <c r="F10" s="74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">
      <c r="A11" s="7">
        <f t="shared" si="2"/>
        <v>2026</v>
      </c>
      <c r="B11" s="73"/>
      <c r="C11" s="74"/>
      <c r="D11" s="74"/>
      <c r="E11" s="74"/>
      <c r="F11" s="74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">
      <c r="A12" s="7">
        <f t="shared" si="2"/>
        <v>2027</v>
      </c>
      <c r="B12" s="73"/>
      <c r="C12" s="74"/>
      <c r="D12" s="74"/>
      <c r="E12" s="74"/>
      <c r="F12" s="74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">
      <c r="A13" s="7">
        <f t="shared" si="2"/>
        <v>2028</v>
      </c>
      <c r="B13" s="73"/>
      <c r="C13" s="74"/>
      <c r="D13" s="74"/>
      <c r="E13" s="74"/>
      <c r="F13" s="74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">
      <c r="A14" s="7">
        <f t="shared" si="2"/>
        <v>2029</v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">
      <c r="A15" s="7">
        <f t="shared" si="2"/>
        <v>2030</v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9xEyICjqAwNohhS2qs4Lbk4Oiyds0MKP3UQRO8aKa6ye7KUqC4uqy/lzbqRAiPkskbxvB4WIFswuwfzBICPnnw==" saltValue="Zw8SpbsP6S/ke+icqNWaoQ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214</v>
      </c>
    </row>
    <row r="2" spans="1:7" ht="15.75" customHeight="1" x14ac:dyDescent="0.2">
      <c r="B2" s="101"/>
      <c r="C2" s="102" t="s">
        <v>24</v>
      </c>
      <c r="D2" s="103" t="s">
        <v>11</v>
      </c>
      <c r="E2" s="103" t="s">
        <v>10</v>
      </c>
      <c r="F2" s="103" t="s">
        <v>8</v>
      </c>
    </row>
    <row r="3" spans="1:7" ht="15.75" customHeight="1" x14ac:dyDescent="0.2">
      <c r="A3" s="40" t="s">
        <v>215</v>
      </c>
      <c r="B3" s="104"/>
      <c r="C3" s="105"/>
      <c r="D3" s="106"/>
      <c r="E3" s="106"/>
      <c r="F3" s="106"/>
    </row>
    <row r="4" spans="1:7" ht="15.75" customHeight="1" x14ac:dyDescent="0.2">
      <c r="B4" s="107" t="s">
        <v>71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72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73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74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216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217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218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219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220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221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222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69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6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7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268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25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13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Rc3sACv7dx1A8o9JNRheS1PaJ7fBnWL/R5GAkIi3LhrrDcqaLwTtqrmmsyGhQA3AMqcuxOv1kGnA6EfDN2bk6g==" saltValue="DdisULiZEgLEvrQa6fa20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94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223</v>
      </c>
    </row>
    <row r="2" spans="1:16" x14ac:dyDescent="0.2">
      <c r="A2" s="118" t="s">
        <v>204</v>
      </c>
      <c r="B2" s="119" t="s">
        <v>224</v>
      </c>
      <c r="C2" s="119" t="s">
        <v>225</v>
      </c>
      <c r="D2" s="103" t="s">
        <v>1</v>
      </c>
      <c r="E2" s="103" t="s">
        <v>2</v>
      </c>
      <c r="F2" s="103" t="s">
        <v>3</v>
      </c>
      <c r="G2" s="103" t="s">
        <v>269</v>
      </c>
      <c r="H2" s="103" t="s">
        <v>4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67</v>
      </c>
      <c r="C3" s="43" t="s">
        <v>226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227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228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229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14</v>
      </c>
      <c r="C7" s="43" t="s">
        <v>226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227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228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229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16</v>
      </c>
      <c r="C11" s="43" t="s">
        <v>226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227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228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229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17</v>
      </c>
      <c r="C15" s="43" t="s">
        <v>226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227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228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229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15</v>
      </c>
      <c r="C19" s="43" t="s">
        <v>226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227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228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229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21</v>
      </c>
      <c r="C23" s="43" t="s">
        <v>226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227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228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229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230</v>
      </c>
    </row>
    <row r="29" spans="1:16" s="36" customFormat="1" x14ac:dyDescent="0.2">
      <c r="A29" s="121" t="s">
        <v>231</v>
      </c>
      <c r="B29" s="94" t="s">
        <v>224</v>
      </c>
      <c r="C29" s="94" t="s">
        <v>232</v>
      </c>
      <c r="D29" s="103" t="s">
        <v>1</v>
      </c>
      <c r="E29" s="103" t="s">
        <v>2</v>
      </c>
      <c r="F29" s="103" t="s">
        <v>3</v>
      </c>
      <c r="G29" s="103" t="s">
        <v>269</v>
      </c>
      <c r="H29" s="103" t="s">
        <v>4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67</v>
      </c>
      <c r="C30" s="43" t="s">
        <v>226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227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61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62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14</v>
      </c>
      <c r="C34" s="43" t="s">
        <v>226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227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61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62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16</v>
      </c>
      <c r="C38" s="43" t="s">
        <v>226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227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61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62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17</v>
      </c>
      <c r="C42" s="43" t="s">
        <v>226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227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61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62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15</v>
      </c>
      <c r="C46" s="43" t="s">
        <v>226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227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61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62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21</v>
      </c>
      <c r="C50" s="43" t="s">
        <v>226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227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61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62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233</v>
      </c>
    </row>
    <row r="56" spans="1:16" s="36" customFormat="1" ht="25.5" x14ac:dyDescent="0.2">
      <c r="A56" s="121" t="s">
        <v>66</v>
      </c>
      <c r="B56" s="94" t="s">
        <v>224</v>
      </c>
      <c r="C56" s="123" t="s">
        <v>234</v>
      </c>
      <c r="D56" s="103" t="s">
        <v>50</v>
      </c>
      <c r="E56" s="103" t="s">
        <v>51</v>
      </c>
      <c r="F56" s="103" t="s">
        <v>52</v>
      </c>
      <c r="G56" s="103" t="s">
        <v>53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35</v>
      </c>
      <c r="C57" s="43" t="s">
        <v>235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236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36</v>
      </c>
      <c r="C59" s="43" t="s">
        <v>235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236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37</v>
      </c>
      <c r="C61" s="43" t="s">
        <v>235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236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237</v>
      </c>
    </row>
    <row r="65" spans="1:16" s="36" customFormat="1" ht="25.5" x14ac:dyDescent="0.2">
      <c r="A65" s="121" t="s">
        <v>22</v>
      </c>
      <c r="B65" s="94" t="s">
        <v>224</v>
      </c>
      <c r="C65" s="123" t="s">
        <v>238</v>
      </c>
      <c r="D65" s="103" t="s">
        <v>1</v>
      </c>
      <c r="E65" s="103" t="s">
        <v>2</v>
      </c>
      <c r="F65" s="103" t="s">
        <v>3</v>
      </c>
      <c r="G65" s="103" t="s">
        <v>269</v>
      </c>
      <c r="H65" s="124" t="s">
        <v>4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69</v>
      </c>
      <c r="C66" s="43" t="s">
        <v>159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160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161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162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6</v>
      </c>
      <c r="C70" s="43" t="s">
        <v>159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160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161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162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7</v>
      </c>
      <c r="C74" s="43" t="s">
        <v>159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160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161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162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12</v>
      </c>
      <c r="C78" s="43" t="s">
        <v>159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160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161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162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67</v>
      </c>
      <c r="C82" s="43" t="s">
        <v>159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160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161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162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14</v>
      </c>
      <c r="C86" s="43" t="s">
        <v>159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160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161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162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16</v>
      </c>
      <c r="C90" s="43" t="s">
        <v>159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160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161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162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15</v>
      </c>
      <c r="C94" s="43" t="s">
        <v>159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160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161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162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18</v>
      </c>
      <c r="C98" s="43" t="s">
        <v>159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160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161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162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239</v>
      </c>
    </row>
    <row r="104" spans="1:16" s="36" customFormat="1" ht="25.5" x14ac:dyDescent="0.2">
      <c r="A104" s="121" t="s">
        <v>67</v>
      </c>
      <c r="B104" s="126" t="s">
        <v>162</v>
      </c>
      <c r="C104" s="123" t="s">
        <v>238</v>
      </c>
      <c r="D104" s="103" t="s">
        <v>1</v>
      </c>
      <c r="E104" s="103" t="s">
        <v>2</v>
      </c>
      <c r="F104" s="103" t="s">
        <v>3</v>
      </c>
      <c r="G104" s="103" t="s">
        <v>269</v>
      </c>
      <c r="H104" s="124" t="s">
        <v>4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159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160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161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162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y1JWFHeQKsN/E1W5dyevDx35+QeJBF7rD05w5vRciQj7X5lEEcOMkrtRRatiOPhumlNzAME2RWZoLafC4IL8iQ==" saltValue="DHFT/CuXMiDgQaAxHjmaD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D6" sqref="D6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240</v>
      </c>
    </row>
    <row r="2" spans="1:7" ht="14.25" customHeight="1" x14ac:dyDescent="0.2">
      <c r="A2" s="125" t="s">
        <v>23</v>
      </c>
      <c r="B2" s="119"/>
      <c r="C2" s="40" t="s">
        <v>1</v>
      </c>
      <c r="D2" s="40" t="s">
        <v>2</v>
      </c>
      <c r="E2" s="40" t="s">
        <v>3</v>
      </c>
      <c r="F2" s="40" t="s">
        <v>269</v>
      </c>
      <c r="G2" s="40" t="s">
        <v>4</v>
      </c>
    </row>
    <row r="3" spans="1:7" ht="14.25" customHeight="1" x14ac:dyDescent="0.2">
      <c r="B3" s="113" t="s">
        <v>241</v>
      </c>
      <c r="C3" s="136" t="s">
        <v>242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243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244</v>
      </c>
    </row>
    <row r="6" spans="1:7" ht="14.25" customHeight="1" x14ac:dyDescent="0.2">
      <c r="B6" s="117" t="s">
        <v>55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129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57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245</v>
      </c>
    </row>
    <row r="11" spans="1:7" ht="14.25" customHeight="1" x14ac:dyDescent="0.2">
      <c r="A11" s="104"/>
      <c r="B11" s="113" t="s">
        <v>188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246</v>
      </c>
    </row>
    <row r="14" spans="1:7" ht="14.25" customHeight="1" x14ac:dyDescent="0.2">
      <c r="A14" s="125" t="s">
        <v>231</v>
      </c>
      <c r="B14" s="117" t="s">
        <v>247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248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66</v>
      </c>
      <c r="B16" s="113" t="s">
        <v>249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250</v>
      </c>
    </row>
    <row r="19" spans="1:6" s="104" customFormat="1" ht="14.25" customHeight="1" x14ac:dyDescent="0.2">
      <c r="C19" s="56" t="s">
        <v>46</v>
      </c>
      <c r="D19" s="56" t="s">
        <v>47</v>
      </c>
      <c r="E19" s="56" t="s">
        <v>48</v>
      </c>
      <c r="F19" s="56" t="s">
        <v>49</v>
      </c>
    </row>
    <row r="20" spans="1:6" x14ac:dyDescent="0.2">
      <c r="B20" s="113" t="s">
        <v>190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1iZ9TcTPvUFPoW54gKJ0Kwxw8PwzjZDcIvUaRE6BIjr+GEtp9gAf9TFEKoOMltQaD6Pf0k+atqVVAeo/XeK8jg==" saltValue="HMvGcuvnW/NRl9gvcgGv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C11" sqref="C11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65</v>
      </c>
      <c r="B1" s="40"/>
      <c r="C1" s="40" t="s">
        <v>8</v>
      </c>
      <c r="D1" s="40" t="s">
        <v>11</v>
      </c>
      <c r="E1" s="40" t="s">
        <v>10</v>
      </c>
      <c r="F1" s="119" t="s">
        <v>24</v>
      </c>
    </row>
    <row r="2" spans="1:6" ht="15.75" customHeight="1" x14ac:dyDescent="0.2">
      <c r="A2" s="90" t="s">
        <v>26</v>
      </c>
      <c r="B2" s="90" t="s">
        <v>251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252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251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">
      <c r="A5" s="90"/>
      <c r="B5" s="90" t="s">
        <v>252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200</v>
      </c>
      <c r="B6" s="90" t="s">
        <v>251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">
      <c r="A7" s="90"/>
      <c r="B7" s="90" t="s">
        <v>252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54</v>
      </c>
      <c r="B8" s="90" t="s">
        <v>251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252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31</v>
      </c>
      <c r="B10" s="90" t="s">
        <v>251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252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56</v>
      </c>
      <c r="B12" s="90" t="s">
        <v>251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252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zZ5AUC6Vc3IBZQRrmjuDmtX4J7AU1aq1DzrGqBp0gQYKUI4CyfQkXZRyMVxS95MkZCuzwXOe/U8lS8YmCZB0Rw==" saltValue="aIiLgLFARbsuk7jPgU91b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B1" workbookViewId="0">
      <selection activeCell="E11" sqref="E11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</v>
      </c>
      <c r="D1" s="103" t="s">
        <v>2</v>
      </c>
      <c r="E1" s="103" t="s">
        <v>3</v>
      </c>
      <c r="F1" s="103" t="s">
        <v>269</v>
      </c>
      <c r="G1" s="103" t="s">
        <v>4</v>
      </c>
      <c r="H1" s="103" t="s">
        <v>46</v>
      </c>
      <c r="I1" s="103" t="s">
        <v>47</v>
      </c>
      <c r="J1" s="103" t="s">
        <v>48</v>
      </c>
      <c r="K1" s="103" t="s">
        <v>49</v>
      </c>
      <c r="L1" s="103" t="s">
        <v>50</v>
      </c>
      <c r="M1" s="103" t="s">
        <v>51</v>
      </c>
      <c r="N1" s="103" t="s">
        <v>52</v>
      </c>
      <c r="O1" s="103" t="s">
        <v>53</v>
      </c>
    </row>
    <row r="2" spans="1:15" x14ac:dyDescent="0.2">
      <c r="A2" s="40" t="s">
        <v>253</v>
      </c>
    </row>
    <row r="3" spans="1:15" x14ac:dyDescent="0.2">
      <c r="B3" s="59" t="s">
        <v>142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181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199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182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183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54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129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31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130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56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254</v>
      </c>
      <c r="B16" s="59"/>
    </row>
    <row r="17" spans="2:15" x14ac:dyDescent="0.2">
      <c r="B17" s="90" t="s">
        <v>271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60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59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44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fZobTAEwsIpsZG2WuPhT47PELoagOfuO4FDqDZTV1m3RNUOiF5/QZywdWBdxIDS/Z5sC5T5/iXcvfiGGd03AeQ==" saltValue="+v9g3EExwaod1y7KAodgs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</v>
      </c>
      <c r="D1" s="40" t="s">
        <v>2</v>
      </c>
      <c r="E1" s="40" t="s">
        <v>3</v>
      </c>
      <c r="F1" s="40" t="s">
        <v>269</v>
      </c>
      <c r="G1" s="40" t="s">
        <v>4</v>
      </c>
    </row>
    <row r="2" spans="1:7" x14ac:dyDescent="0.2">
      <c r="A2" s="40" t="s">
        <v>255</v>
      </c>
    </row>
    <row r="3" spans="1:7" x14ac:dyDescent="0.2">
      <c r="B3" s="59" t="s">
        <v>63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x14ac:dyDescent="0.2">
      <c r="A4" s="40" t="s">
        <v>256</v>
      </c>
      <c r="B4" s="59"/>
      <c r="C4" s="127"/>
      <c r="D4" s="127"/>
      <c r="E4" s="127"/>
      <c r="F4" s="127"/>
      <c r="G4" s="127"/>
    </row>
    <row r="5" spans="1:7" x14ac:dyDescent="0.2">
      <c r="B5" s="90" t="s">
        <v>176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vQWhoYIk1vPnQnYauNGMdMOlsow2vMya80KJDCoVae6pviJz2YaBxer13GAUNFcRFXF29/Vzwu1HhgvNVY6kMQ==" saltValue="+VJSgdMWhUoI7ZeKyJer+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B28" zoomScale="111" workbookViewId="0">
      <selection activeCell="D38" sqref="D38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65</v>
      </c>
      <c r="B1" s="40" t="s">
        <v>257</v>
      </c>
      <c r="C1" s="125" t="s">
        <v>258</v>
      </c>
      <c r="D1" s="40" t="s">
        <v>1</v>
      </c>
      <c r="E1" s="40" t="s">
        <v>2</v>
      </c>
      <c r="F1" s="40" t="s">
        <v>3</v>
      </c>
      <c r="G1" s="40" t="s">
        <v>269</v>
      </c>
      <c r="H1" s="40" t="s">
        <v>4</v>
      </c>
    </row>
    <row r="2" spans="1:9" x14ac:dyDescent="0.2">
      <c r="A2" s="52" t="s">
        <v>270</v>
      </c>
      <c r="B2" s="52" t="s">
        <v>67</v>
      </c>
      <c r="C2" s="52" t="s">
        <v>259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260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">
      <c r="C4" s="52" t="s">
        <v>261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">
      <c r="A5" s="52" t="s">
        <v>55</v>
      </c>
      <c r="B5" s="52" t="s">
        <v>62</v>
      </c>
      <c r="C5" s="52" t="s">
        <v>259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261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61</v>
      </c>
      <c r="C7" s="52" t="s">
        <v>259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261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">
      <c r="A9" s="52" t="s">
        <v>129</v>
      </c>
      <c r="B9" s="52" t="s">
        <v>62</v>
      </c>
      <c r="C9" s="52" t="s">
        <v>259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261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61</v>
      </c>
      <c r="C11" s="52" t="s">
        <v>259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261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58</v>
      </c>
      <c r="B13" s="52" t="s">
        <v>62</v>
      </c>
      <c r="C13" s="52" t="s">
        <v>259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">
      <c r="C14" s="52" t="s">
        <v>261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">
      <c r="B15" s="52" t="s">
        <v>61</v>
      </c>
      <c r="C15" s="52" t="s">
        <v>259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">
      <c r="C16" s="52" t="s">
        <v>261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">
      <c r="A17" s="52" t="s">
        <v>59</v>
      </c>
      <c r="B17" s="52" t="s">
        <v>25</v>
      </c>
      <c r="C17" s="52" t="s">
        <v>259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260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271</v>
      </c>
      <c r="B19" s="52" t="s">
        <v>25</v>
      </c>
      <c r="C19" s="52" t="s">
        <v>259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260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60</v>
      </c>
      <c r="B21" s="52" t="s">
        <v>25</v>
      </c>
      <c r="C21" s="52" t="s">
        <v>259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260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75</v>
      </c>
      <c r="B23" s="52" t="s">
        <v>67</v>
      </c>
      <c r="C23" s="52" t="s">
        <v>259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260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261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76</v>
      </c>
      <c r="B26" s="52" t="s">
        <v>67</v>
      </c>
      <c r="C26" s="52" t="s">
        <v>259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260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261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77</v>
      </c>
      <c r="B29" s="52" t="s">
        <v>67</v>
      </c>
      <c r="C29" s="52" t="s">
        <v>259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260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261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78</v>
      </c>
      <c r="B32" s="52" t="s">
        <v>67</v>
      </c>
      <c r="C32" s="52" t="s">
        <v>259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260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261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79</v>
      </c>
      <c r="B35" s="52" t="s">
        <v>67</v>
      </c>
      <c r="C35" s="52" t="s">
        <v>259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260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261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57</v>
      </c>
      <c r="B38" s="52" t="s">
        <v>67</v>
      </c>
      <c r="C38" s="52" t="s">
        <v>259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260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261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14</v>
      </c>
      <c r="C41" s="52" t="s">
        <v>259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260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">
      <c r="C43" s="52" t="s">
        <v>261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">
      <c r="A44" s="52" t="s">
        <v>80</v>
      </c>
      <c r="B44" s="52" t="s">
        <v>67</v>
      </c>
      <c r="C44" s="52" t="s">
        <v>259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260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">
      <c r="A46" s="52" t="s">
        <v>81</v>
      </c>
      <c r="B46" s="52" t="s">
        <v>67</v>
      </c>
      <c r="C46" s="52" t="s">
        <v>259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260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">
      <c r="A48" s="52" t="s">
        <v>188</v>
      </c>
      <c r="B48" s="52" t="s">
        <v>12</v>
      </c>
      <c r="C48" s="52" t="s">
        <v>259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260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GaQu+5RZKoWOi0SfPnx7+aeT6jQ9biefOj8E2qLYOjq/fQnFQVT+MTTSZIJrxvqvCDqcVEbYQ5ogsRe/E5IT4w==" saltValue="mwT2I10I/9rWvAk8la1Kw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65</v>
      </c>
      <c r="B1" s="119" t="s">
        <v>257</v>
      </c>
      <c r="C1" s="119"/>
      <c r="D1" s="40" t="s">
        <v>50</v>
      </c>
      <c r="E1" s="40" t="s">
        <v>51</v>
      </c>
      <c r="F1" s="40" t="s">
        <v>52</v>
      </c>
      <c r="G1" s="40" t="s">
        <v>53</v>
      </c>
      <c r="H1" s="94"/>
    </row>
    <row r="2" spans="1:8" x14ac:dyDescent="0.2">
      <c r="A2" s="43" t="s">
        <v>82</v>
      </c>
      <c r="B2" s="35" t="s">
        <v>38</v>
      </c>
      <c r="C2" s="43" t="s">
        <v>259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260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83</v>
      </c>
      <c r="B4" s="35" t="s">
        <v>38</v>
      </c>
      <c r="C4" s="43" t="s">
        <v>259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260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84</v>
      </c>
      <c r="B6" s="35" t="s">
        <v>38</v>
      </c>
      <c r="C6" s="43" t="s">
        <v>259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260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pGDJa2Y/CY3a0JOPg0iIk9Kv9kWzXeNUkHfi4XelkvRO6fL1GV5uwvkv7ikmIMoT0s/TTgTh8sousUdK8dUITg==" saltValue="Vo4GzBnSZdDuTfMT/SIC/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202</v>
      </c>
      <c r="B2" s="41" t="s">
        <v>203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69</v>
      </c>
      <c r="C3" s="75"/>
    </row>
    <row r="4" spans="1:8" ht="15.75" customHeight="1" x14ac:dyDescent="0.2">
      <c r="B4" s="24" t="s">
        <v>6</v>
      </c>
      <c r="C4" s="75"/>
    </row>
    <row r="5" spans="1:8" ht="15.75" customHeight="1" x14ac:dyDescent="0.2">
      <c r="B5" s="24" t="s">
        <v>7</v>
      </c>
      <c r="C5" s="75"/>
    </row>
    <row r="6" spans="1:8" ht="15.75" customHeight="1" x14ac:dyDescent="0.2">
      <c r="B6" s="24" t="s">
        <v>9</v>
      </c>
      <c r="C6" s="75"/>
    </row>
    <row r="7" spans="1:8" ht="15.75" customHeight="1" x14ac:dyDescent="0.2">
      <c r="B7" s="24" t="s">
        <v>12</v>
      </c>
      <c r="C7" s="75"/>
    </row>
    <row r="8" spans="1:8" ht="15.75" customHeight="1" x14ac:dyDescent="0.2">
      <c r="B8" s="24" t="s">
        <v>268</v>
      </c>
      <c r="C8" s="75"/>
    </row>
    <row r="9" spans="1:8" ht="15.75" customHeight="1" x14ac:dyDescent="0.2">
      <c r="B9" s="24" t="s">
        <v>25</v>
      </c>
      <c r="C9" s="75"/>
    </row>
    <row r="10" spans="1:8" ht="15.75" customHeight="1" x14ac:dyDescent="0.2">
      <c r="B10" s="24" t="s">
        <v>13</v>
      </c>
      <c r="C10" s="75"/>
    </row>
    <row r="11" spans="1:8" ht="15.75" customHeight="1" x14ac:dyDescent="0.2">
      <c r="B11" s="32" t="s">
        <v>122</v>
      </c>
      <c r="C11" s="70">
        <f>SUM(C3:C10)</f>
        <v>0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28</v>
      </c>
      <c r="B13" s="41" t="s">
        <v>203</v>
      </c>
      <c r="C13" s="23" t="s">
        <v>2</v>
      </c>
      <c r="D13" s="23" t="s">
        <v>3</v>
      </c>
      <c r="E13" s="23" t="s">
        <v>269</v>
      </c>
      <c r="F13" s="23" t="s">
        <v>4</v>
      </c>
      <c r="G13" s="24"/>
    </row>
    <row r="14" spans="1:8" ht="15.75" customHeight="1" x14ac:dyDescent="0.2">
      <c r="B14" s="24" t="s">
        <v>67</v>
      </c>
      <c r="C14" s="75"/>
      <c r="D14" s="75"/>
      <c r="E14" s="75"/>
      <c r="F14" s="75"/>
    </row>
    <row r="15" spans="1:8" ht="15.75" customHeight="1" x14ac:dyDescent="0.2">
      <c r="B15" s="24" t="s">
        <v>14</v>
      </c>
      <c r="C15" s="75"/>
      <c r="D15" s="75"/>
      <c r="E15" s="75"/>
      <c r="F15" s="75"/>
    </row>
    <row r="16" spans="1:8" ht="15.75" customHeight="1" x14ac:dyDescent="0.2">
      <c r="B16" s="24" t="s">
        <v>15</v>
      </c>
      <c r="C16" s="75"/>
      <c r="D16" s="75"/>
      <c r="E16" s="75"/>
      <c r="F16" s="75"/>
    </row>
    <row r="17" spans="1:8" ht="15.75" customHeight="1" x14ac:dyDescent="0.2">
      <c r="B17" s="24" t="s">
        <v>16</v>
      </c>
      <c r="C17" s="75"/>
      <c r="D17" s="75"/>
      <c r="E17" s="75"/>
      <c r="F17" s="75"/>
    </row>
    <row r="18" spans="1:8" ht="15.75" customHeight="1" x14ac:dyDescent="0.2">
      <c r="B18" s="24" t="s">
        <v>17</v>
      </c>
      <c r="C18" s="75"/>
      <c r="D18" s="75"/>
      <c r="E18" s="75"/>
      <c r="F18" s="75"/>
    </row>
    <row r="19" spans="1:8" ht="15.75" customHeight="1" x14ac:dyDescent="0.2">
      <c r="B19" s="24" t="s">
        <v>18</v>
      </c>
      <c r="C19" s="75"/>
      <c r="D19" s="75"/>
      <c r="E19" s="75"/>
      <c r="F19" s="75"/>
    </row>
    <row r="20" spans="1:8" ht="15.75" customHeight="1" x14ac:dyDescent="0.2">
      <c r="B20" s="24" t="s">
        <v>19</v>
      </c>
      <c r="C20" s="75"/>
      <c r="D20" s="75"/>
      <c r="E20" s="75"/>
      <c r="F20" s="75"/>
    </row>
    <row r="21" spans="1:8" ht="15.75" customHeight="1" x14ac:dyDescent="0.2">
      <c r="B21" s="24" t="s">
        <v>20</v>
      </c>
      <c r="C21" s="75"/>
      <c r="D21" s="75"/>
      <c r="E21" s="75"/>
      <c r="F21" s="75"/>
    </row>
    <row r="22" spans="1:8" ht="15.75" customHeight="1" x14ac:dyDescent="0.2">
      <c r="B22" s="24" t="s">
        <v>21</v>
      </c>
      <c r="C22" s="75"/>
      <c r="D22" s="75"/>
      <c r="E22" s="75"/>
      <c r="F22" s="75"/>
    </row>
    <row r="23" spans="1:8" ht="15.75" customHeight="1" x14ac:dyDescent="0.2">
      <c r="B23" s="32" t="s">
        <v>122</v>
      </c>
      <c r="C23" s="70">
        <f>SUM(C14:C22)</f>
        <v>0</v>
      </c>
      <c r="D23" s="70">
        <f t="shared" ref="D23:F23" si="0">SUM(D14:D22)</f>
        <v>0</v>
      </c>
      <c r="E23" s="70">
        <f t="shared" si="0"/>
        <v>0</v>
      </c>
      <c r="F23" s="70">
        <f t="shared" si="0"/>
        <v>0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29</v>
      </c>
      <c r="B25" s="41" t="s">
        <v>203</v>
      </c>
      <c r="C25" s="41" t="s">
        <v>29</v>
      </c>
      <c r="D25" s="24"/>
      <c r="E25" s="24"/>
      <c r="F25" s="24"/>
      <c r="G25" s="24"/>
      <c r="H25" s="24"/>
    </row>
    <row r="26" spans="1:8" ht="15.75" customHeight="1" x14ac:dyDescent="0.2">
      <c r="B26" s="24" t="s">
        <v>35</v>
      </c>
      <c r="C26" s="75"/>
    </row>
    <row r="27" spans="1:8" ht="15.75" customHeight="1" x14ac:dyDescent="0.2">
      <c r="B27" s="24" t="s">
        <v>36</v>
      </c>
      <c r="C27" s="75"/>
    </row>
    <row r="28" spans="1:8" ht="15.75" customHeight="1" x14ac:dyDescent="0.2">
      <c r="B28" s="24" t="s">
        <v>37</v>
      </c>
      <c r="C28" s="75"/>
    </row>
    <row r="29" spans="1:8" ht="15.75" customHeight="1" x14ac:dyDescent="0.2">
      <c r="B29" s="24" t="s">
        <v>38</v>
      </c>
      <c r="C29" s="75"/>
    </row>
    <row r="30" spans="1:8" ht="15.75" customHeight="1" x14ac:dyDescent="0.2">
      <c r="B30" s="24" t="s">
        <v>39</v>
      </c>
      <c r="C30" s="75"/>
    </row>
    <row r="31" spans="1:8" ht="15.75" customHeight="1" x14ac:dyDescent="0.2">
      <c r="B31" s="24" t="s">
        <v>40</v>
      </c>
      <c r="C31" s="75"/>
    </row>
    <row r="32" spans="1:8" ht="15.75" customHeight="1" x14ac:dyDescent="0.2">
      <c r="B32" s="24" t="s">
        <v>41</v>
      </c>
      <c r="C32" s="75"/>
    </row>
    <row r="33" spans="2:3" ht="15.75" customHeight="1" x14ac:dyDescent="0.2">
      <c r="B33" s="24" t="s">
        <v>42</v>
      </c>
      <c r="C33" s="75"/>
    </row>
    <row r="34" spans="2:3" ht="15.75" customHeight="1" x14ac:dyDescent="0.2">
      <c r="B34" s="24" t="s">
        <v>43</v>
      </c>
      <c r="C34" s="75"/>
    </row>
    <row r="35" spans="2:3" ht="15.75" customHeight="1" x14ac:dyDescent="0.2">
      <c r="B35" s="32" t="s">
        <v>122</v>
      </c>
      <c r="C35" s="70">
        <f>SUM(C26:C34)</f>
        <v>0</v>
      </c>
    </row>
  </sheetData>
  <sheetProtection algorithmName="SHA-512" hashValue="onZfJTyM79wicsfJ0sPwTFhXI+k32DbCYRblO8eDpcJPa3HDaTCgRAphFjXZ3l83gA39eHrOsjKOyiffyij03g==" saltValue="N8Lze0uuML3zxV63lLjmR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5</v>
      </c>
      <c r="C1" s="16" t="s">
        <v>1</v>
      </c>
      <c r="D1" s="16" t="s">
        <v>2</v>
      </c>
      <c r="E1" s="16" t="s">
        <v>3</v>
      </c>
      <c r="F1" s="16" t="s">
        <v>269</v>
      </c>
      <c r="G1" s="16" t="s">
        <v>4</v>
      </c>
    </row>
    <row r="2" spans="1:15" ht="15.75" customHeight="1" x14ac:dyDescent="0.2">
      <c r="A2" s="6" t="s">
        <v>109</v>
      </c>
      <c r="B2" s="11" t="s">
        <v>111</v>
      </c>
      <c r="C2" s="76" t="str">
        <f>IFERROR(1-_xlfn.NORM.DIST(_xlfn.NORM.INV(SUM(C4:C5), 0, 1) + 1, 0, 1, TRUE), "")</f>
        <v/>
      </c>
      <c r="D2" s="76" t="str">
        <f>IFERROR(1-_xlfn.NORM.DIST(_xlfn.NORM.INV(SUM(D4:D5), 0, 1) + 1, 0, 1, TRUE), "")</f>
        <v/>
      </c>
      <c r="E2" s="76" t="str">
        <f>IFERROR(1-_xlfn.NORM.DIST(_xlfn.NORM.INV(SUM(E4:E5), 0, 1) + 1, 0, 1, TRUE), "")</f>
        <v/>
      </c>
      <c r="F2" s="76" t="str">
        <f>IFERROR(1-_xlfn.NORM.DIST(_xlfn.NORM.INV(SUM(F4:F5), 0, 1) + 1, 0, 1, TRUE), "")</f>
        <v/>
      </c>
      <c r="G2" s="76" t="str">
        <f>IFERROR(1-_xlfn.NORM.DIST(_xlfn.NORM.INV(SUM(G4:G5), 0, 1) + 1, 0, 1, TRUE), "")</f>
        <v/>
      </c>
    </row>
    <row r="3" spans="1:15" ht="15.75" customHeight="1" x14ac:dyDescent="0.2">
      <c r="A3" s="5"/>
      <c r="B3" s="11" t="s">
        <v>112</v>
      </c>
      <c r="C3" s="76" t="str">
        <f>IFERROR(_xlfn.NORM.DIST(_xlfn.NORM.INV(SUM(C4:C5), 0, 1) + 1, 0, 1, TRUE) - SUM(C4:C5), "")</f>
        <v/>
      </c>
      <c r="D3" s="76" t="str">
        <f>IFERROR(_xlfn.NORM.DIST(_xlfn.NORM.INV(SUM(D4:D5), 0, 1) + 1, 0, 1, TRUE) - SUM(D4:D5), "")</f>
        <v/>
      </c>
      <c r="E3" s="76" t="str">
        <f>IFERROR(_xlfn.NORM.DIST(_xlfn.NORM.INV(SUM(E4:E5), 0, 1) + 1, 0, 1, TRUE) - SUM(E4:E5), "")</f>
        <v/>
      </c>
      <c r="F3" s="76" t="str">
        <f>IFERROR(_xlfn.NORM.DIST(_xlfn.NORM.INV(SUM(F4:F5), 0, 1) + 1, 0, 1, TRUE) - SUM(F4:F5), "")</f>
        <v/>
      </c>
      <c r="G3" s="76" t="str">
        <f>IFERROR(_xlfn.NORM.DIST(_xlfn.NORM.INV(SUM(G4:G5), 0, 1) + 1, 0, 1, TRUE) - SUM(G4:G5), "")</f>
        <v/>
      </c>
    </row>
    <row r="4" spans="1:15" ht="15.75" customHeight="1" x14ac:dyDescent="0.2">
      <c r="A4" s="5"/>
      <c r="B4" s="11" t="s">
        <v>110</v>
      </c>
      <c r="C4" s="77"/>
      <c r="D4" s="77"/>
      <c r="E4" s="77"/>
      <c r="F4" s="77"/>
      <c r="G4" s="77"/>
    </row>
    <row r="5" spans="1:15" ht="15.75" customHeight="1" x14ac:dyDescent="0.2">
      <c r="A5" s="5"/>
      <c r="B5" s="11" t="s">
        <v>113</v>
      </c>
      <c r="C5" s="77"/>
      <c r="D5" s="77"/>
      <c r="E5" s="77"/>
      <c r="F5" s="77"/>
      <c r="G5" s="77"/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108</v>
      </c>
      <c r="B8" s="7" t="s">
        <v>114</v>
      </c>
      <c r="C8" s="76" t="str">
        <f>IFERROR(1-_xlfn.NORM.DIST(_xlfn.NORM.INV(SUM(C10:C11), 0, 1) + 1, 0, 1, TRUE), "")</f>
        <v/>
      </c>
      <c r="D8" s="76" t="str">
        <f>IFERROR(1-_xlfn.NORM.DIST(_xlfn.NORM.INV(SUM(D10:D11), 0, 1) + 1, 0, 1, TRUE), "")</f>
        <v/>
      </c>
      <c r="E8" s="76" t="str">
        <f>IFERROR(1-_xlfn.NORM.DIST(_xlfn.NORM.INV(SUM(E10:E11), 0, 1) + 1, 0, 1, TRUE), "")</f>
        <v/>
      </c>
      <c r="F8" s="76" t="str">
        <f>IFERROR(1-_xlfn.NORM.DIST(_xlfn.NORM.INV(SUM(F10:F11), 0, 1) + 1, 0, 1, TRUE), "")</f>
        <v/>
      </c>
      <c r="G8" s="76" t="str">
        <f>IFERROR(1-_xlfn.NORM.DIST(_xlfn.NORM.INV(SUM(G10:G11), 0, 1) + 1, 0, 1, TRUE), "")</f>
        <v/>
      </c>
    </row>
    <row r="9" spans="1:15" ht="15.75" customHeight="1" x14ac:dyDescent="0.2">
      <c r="B9" s="7" t="s">
        <v>115</v>
      </c>
      <c r="C9" s="76" t="str">
        <f>IFERROR(_xlfn.NORM.DIST(_xlfn.NORM.INV(SUM(C10:C11), 0, 1) + 1, 0, 1, TRUE) - SUM(C10:C11), "")</f>
        <v/>
      </c>
      <c r="D9" s="76" t="str">
        <f>IFERROR(_xlfn.NORM.DIST(_xlfn.NORM.INV(SUM(D10:D11), 0, 1) + 1, 0, 1, TRUE) - SUM(D10:D11), "")</f>
        <v/>
      </c>
      <c r="E9" s="76" t="str">
        <f>IFERROR(_xlfn.NORM.DIST(_xlfn.NORM.INV(SUM(E10:E11), 0, 1) + 1, 0, 1, TRUE) - SUM(E10:E11), "")</f>
        <v/>
      </c>
      <c r="F9" s="76" t="str">
        <f>IFERROR(_xlfn.NORM.DIST(_xlfn.NORM.INV(SUM(F10:F11), 0, 1) + 1, 0, 1, TRUE) - SUM(F10:F11), "")</f>
        <v/>
      </c>
      <c r="G9" s="76" t="str">
        <f>IFERROR(_xlfn.NORM.DIST(_xlfn.NORM.INV(SUM(G10:G11), 0, 1) + 1, 0, 1, TRUE) - SUM(G10:G11), "")</f>
        <v/>
      </c>
    </row>
    <row r="10" spans="1:15" ht="15.75" customHeight="1" x14ac:dyDescent="0.2">
      <c r="B10" s="7" t="s">
        <v>116</v>
      </c>
      <c r="C10" s="77"/>
      <c r="D10" s="77"/>
      <c r="E10" s="77"/>
      <c r="F10" s="77"/>
      <c r="G10" s="77"/>
    </row>
    <row r="11" spans="1:15" ht="15.75" customHeight="1" x14ac:dyDescent="0.2">
      <c r="B11" s="7" t="s">
        <v>117</v>
      </c>
      <c r="C11" s="77"/>
      <c r="D11" s="77"/>
      <c r="E11" s="77"/>
      <c r="F11" s="77"/>
      <c r="G11" s="77"/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66</v>
      </c>
      <c r="C13" s="16" t="s">
        <v>1</v>
      </c>
      <c r="D13" s="16" t="s">
        <v>2</v>
      </c>
      <c r="E13" s="16" t="s">
        <v>3</v>
      </c>
      <c r="F13" s="16" t="s">
        <v>269</v>
      </c>
      <c r="G13" s="16" t="s">
        <v>4</v>
      </c>
      <c r="H13" s="23" t="s">
        <v>50</v>
      </c>
      <c r="I13" s="23" t="s">
        <v>51</v>
      </c>
      <c r="J13" s="23" t="s">
        <v>52</v>
      </c>
      <c r="K13" s="23" t="s">
        <v>53</v>
      </c>
      <c r="L13" s="23" t="s">
        <v>46</v>
      </c>
      <c r="M13" s="23" t="s">
        <v>47</v>
      </c>
      <c r="N13" s="23" t="s">
        <v>48</v>
      </c>
      <c r="O13" s="23" t="s">
        <v>49</v>
      </c>
    </row>
    <row r="14" spans="1:15" ht="15.75" customHeight="1" x14ac:dyDescent="0.2">
      <c r="B14" s="16" t="s">
        <v>124</v>
      </c>
      <c r="C14" s="78"/>
      <c r="D14" s="78"/>
      <c r="E14" s="78"/>
      <c r="F14" s="78"/>
      <c r="G14" s="78"/>
      <c r="H14" s="79"/>
      <c r="I14" s="79"/>
      <c r="J14" s="79"/>
      <c r="K14" s="79"/>
      <c r="L14" s="79"/>
      <c r="M14" s="79"/>
      <c r="N14" s="79"/>
      <c r="O14" s="79"/>
    </row>
    <row r="15" spans="1:15" ht="15.75" customHeight="1" x14ac:dyDescent="0.2">
      <c r="B15" s="16" t="s">
        <v>64</v>
      </c>
      <c r="C15" s="76">
        <f t="shared" ref="C15:O15" si="0">iron_deficiency_anaemia*C14</f>
        <v>0</v>
      </c>
      <c r="D15" s="76">
        <f t="shared" si="0"/>
        <v>0</v>
      </c>
      <c r="E15" s="76">
        <f t="shared" si="0"/>
        <v>0</v>
      </c>
      <c r="F15" s="76">
        <f t="shared" si="0"/>
        <v>0</v>
      </c>
      <c r="G15" s="76">
        <f t="shared" si="0"/>
        <v>0</v>
      </c>
      <c r="H15" s="76">
        <f t="shared" si="0"/>
        <v>0</v>
      </c>
      <c r="I15" s="76">
        <f t="shared" si="0"/>
        <v>0</v>
      </c>
      <c r="J15" s="76">
        <f t="shared" si="0"/>
        <v>0</v>
      </c>
      <c r="K15" s="76">
        <f t="shared" si="0"/>
        <v>0</v>
      </c>
      <c r="L15" s="76">
        <f t="shared" si="0"/>
        <v>0</v>
      </c>
      <c r="M15" s="76">
        <f t="shared" si="0"/>
        <v>0</v>
      </c>
      <c r="N15" s="76">
        <f t="shared" si="0"/>
        <v>0</v>
      </c>
      <c r="O15" s="76">
        <f t="shared" si="0"/>
        <v>0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Y3u5V1EGNaTQfG0dfC8JcBKnDYTy6rLJqKtXlHDUDx1OQm09fPJgCmw2nqoy+uge01wxOETXdpRf/j+fdujicw==" saltValue="kGk8P5zle+MZYqtY6jFZ3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5</v>
      </c>
      <c r="C1" s="12" t="s">
        <v>1</v>
      </c>
      <c r="D1" s="12" t="s">
        <v>2</v>
      </c>
      <c r="E1" s="12" t="s">
        <v>3</v>
      </c>
      <c r="F1" s="12" t="s">
        <v>269</v>
      </c>
      <c r="G1" s="12" t="s">
        <v>4</v>
      </c>
    </row>
    <row r="2" spans="1:7" x14ac:dyDescent="0.2">
      <c r="A2" s="3" t="s">
        <v>22</v>
      </c>
      <c r="B2" s="43" t="s">
        <v>159</v>
      </c>
      <c r="C2" s="77"/>
      <c r="D2" s="77"/>
      <c r="E2" s="77"/>
      <c r="F2" s="77"/>
      <c r="G2" s="77"/>
    </row>
    <row r="3" spans="1:7" x14ac:dyDescent="0.2">
      <c r="B3" s="43" t="s">
        <v>160</v>
      </c>
      <c r="C3" s="77"/>
      <c r="D3" s="77"/>
      <c r="E3" s="77"/>
      <c r="F3" s="77"/>
      <c r="G3" s="77"/>
    </row>
    <row r="4" spans="1:7" x14ac:dyDescent="0.2">
      <c r="B4" s="43" t="s">
        <v>161</v>
      </c>
      <c r="C4" s="77"/>
      <c r="D4" s="77"/>
      <c r="E4" s="77"/>
      <c r="F4" s="77"/>
      <c r="G4" s="77"/>
    </row>
    <row r="5" spans="1:7" x14ac:dyDescent="0.2">
      <c r="B5" s="43" t="s">
        <v>162</v>
      </c>
      <c r="C5" s="76">
        <f>1-SUM(C2:C4)</f>
        <v>1</v>
      </c>
      <c r="D5" s="76">
        <f t="shared" ref="D5:G5" si="0">1-SUM(D2:D4)</f>
        <v>1</v>
      </c>
      <c r="E5" s="76">
        <f t="shared" si="0"/>
        <v>1</v>
      </c>
      <c r="F5" s="76">
        <f t="shared" si="0"/>
        <v>1</v>
      </c>
      <c r="G5" s="76">
        <f t="shared" si="0"/>
        <v>1</v>
      </c>
    </row>
  </sheetData>
  <sheetProtection algorithmName="SHA-512" hashValue="ntK6ORZh0vbu0q7yUKjoO0JhhTFTVxuSz8ahcgNZ6Y7cFgLHClPmVmE9gjOY/EGIwDZtNKaayC6kOx6BJgJ+ig==" saltValue="3nUI3ya4KEdZpFvv/15Mk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85546875" defaultRowHeight="12.75" x14ac:dyDescent="0.2"/>
  <cols>
    <col min="1" max="1" width="37" customWidth="1"/>
    <col min="2" max="2" width="29.42578125" customWidth="1"/>
    <col min="3" max="3" width="13.140625" bestFit="1" customWidth="1"/>
  </cols>
  <sheetData>
    <row r="1" spans="1:16" x14ac:dyDescent="0.2">
      <c r="A1" s="4" t="s">
        <v>131</v>
      </c>
      <c r="B1" s="4" t="s">
        <v>138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132</v>
      </c>
      <c r="B2" s="14" t="s">
        <v>136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">
      <c r="B3" s="14"/>
    </row>
    <row r="4" spans="1:16" x14ac:dyDescent="0.2">
      <c r="A4" t="s">
        <v>133</v>
      </c>
      <c r="B4" s="14" t="s">
        <v>136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0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">
      <c r="B5" s="14"/>
    </row>
    <row r="6" spans="1:16" x14ac:dyDescent="0.2">
      <c r="A6" t="s">
        <v>134</v>
      </c>
      <c r="B6" s="14" t="s">
        <v>136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">
      <c r="B7" s="14" t="s">
        <v>29</v>
      </c>
      <c r="C7" s="28" t="e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#DIV/0!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137</v>
      </c>
      <c r="C8" s="28" t="e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#DIV/0!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">
      <c r="A10" t="s">
        <v>135</v>
      </c>
      <c r="B10" s="16" t="s">
        <v>140</v>
      </c>
      <c r="C10" s="28">
        <f>('Breastfeeding distribution'!C2*(1/6)+'Breastfeeding distribution'!D2*(5/6))</f>
        <v>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139</v>
      </c>
      <c r="C11" s="28">
        <f>(('Breastfeeding distribution'!E4)*(6/18)+('Breastfeeding distribution'!F4)*(12/18))</f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70</v>
      </c>
      <c r="B13" s="34" t="s">
        <v>141</v>
      </c>
      <c r="C13" s="28">
        <f>U5_mortality/1000</f>
        <v>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">
      <c r="B14" s="16" t="s">
        <v>163</v>
      </c>
      <c r="C14" s="28">
        <f>maternal_mortality/1000</f>
        <v>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PIkE0flIBPlokIu38Y25HN9ENQuct6HlL2vcJCF+aNLHVeVVk6wwctI5GQ2hTXgxm32LiAN0nnbooI6apXz6FA==" saltValue="tT2KQJkPpeWvFF1v+8E8l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171</v>
      </c>
      <c r="B1" s="51" t="s">
        <v>170</v>
      </c>
      <c r="C1" s="51" t="s">
        <v>169</v>
      </c>
      <c r="D1" s="51" t="s">
        <v>168</v>
      </c>
      <c r="E1" s="51" t="s">
        <v>167</v>
      </c>
    </row>
    <row r="2" spans="1:5" x14ac:dyDescent="0.2">
      <c r="A2" s="49" t="s">
        <v>166</v>
      </c>
      <c r="B2" s="46" t="s">
        <v>29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s">
        <v>187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s">
        <v>187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s">
        <v>187</v>
      </c>
      <c r="D5" s="80"/>
      <c r="E5" s="57" t="str">
        <f>IF(E$7="","",E$7)</f>
        <v/>
      </c>
    </row>
    <row r="6" spans="1:5" x14ac:dyDescent="0.2">
      <c r="A6" s="47"/>
      <c r="B6" s="46" t="s">
        <v>269</v>
      </c>
      <c r="C6" s="80" t="s">
        <v>187</v>
      </c>
      <c r="D6" s="80"/>
      <c r="E6" s="57" t="str">
        <f>IF(E$7="","",E$7)</f>
        <v/>
      </c>
    </row>
    <row r="7" spans="1:5" x14ac:dyDescent="0.2">
      <c r="A7" s="47"/>
      <c r="B7" s="46" t="s">
        <v>165</v>
      </c>
      <c r="C7" s="45"/>
      <c r="D7" s="44"/>
      <c r="E7" s="80"/>
    </row>
    <row r="9" spans="1:5" x14ac:dyDescent="0.2">
      <c r="A9" s="49" t="s">
        <v>191</v>
      </c>
      <c r="B9" s="46" t="s">
        <v>29</v>
      </c>
      <c r="C9" s="80"/>
      <c r="D9" s="80"/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269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165</v>
      </c>
      <c r="C14" s="45"/>
      <c r="D14" s="44"/>
      <c r="E14" s="80" t="s">
        <v>187</v>
      </c>
    </row>
    <row r="16" spans="1:5" x14ac:dyDescent="0.2">
      <c r="A16" s="49" t="s">
        <v>192</v>
      </c>
      <c r="B16" s="46" t="s">
        <v>29</v>
      </c>
      <c r="C16" s="80"/>
      <c r="D16" s="80" t="s">
        <v>187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187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187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187</v>
      </c>
      <c r="E19" s="57" t="str">
        <f>IF(E$7="","",E$7)</f>
        <v/>
      </c>
    </row>
    <row r="20" spans="1:5" x14ac:dyDescent="0.2">
      <c r="A20" s="47"/>
      <c r="B20" s="46" t="s">
        <v>269</v>
      </c>
      <c r="C20" s="80"/>
      <c r="D20" s="80" t="s">
        <v>187</v>
      </c>
      <c r="E20" s="57" t="str">
        <f>IF(E$7="","",E$7)</f>
        <v/>
      </c>
    </row>
    <row r="21" spans="1:5" x14ac:dyDescent="0.2">
      <c r="A21" s="47"/>
      <c r="B21" s="46" t="s">
        <v>165</v>
      </c>
      <c r="C21" s="45"/>
      <c r="D21" s="44"/>
      <c r="E21" s="80"/>
    </row>
  </sheetData>
  <sheetProtection algorithmName="SHA-512" hashValue="iuPrafezdLf5YKgjLGtw5e3JTSVhb+Ci+572DEPjhIDm9ixOzap3W9Ugs9RIknN3JWtHQNe77k5I3e/sEw/6gQ==" saltValue="5UEFERiFdYnXjkN60nP0w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157</v>
      </c>
      <c r="B1" s="51" t="s">
        <v>174</v>
      </c>
      <c r="C1" s="61" t="s">
        <v>175</v>
      </c>
      <c r="D1" s="61" t="s">
        <v>179</v>
      </c>
    </row>
    <row r="2" spans="1:4" x14ac:dyDescent="0.2">
      <c r="A2" s="61" t="s">
        <v>65</v>
      </c>
      <c r="B2" s="46" t="s">
        <v>63</v>
      </c>
      <c r="C2" s="46" t="s">
        <v>176</v>
      </c>
      <c r="D2" s="80"/>
    </row>
    <row r="3" spans="1:4" x14ac:dyDescent="0.2">
      <c r="A3" s="61" t="s">
        <v>178</v>
      </c>
      <c r="B3" s="46" t="s">
        <v>169</v>
      </c>
      <c r="C3" s="46" t="s">
        <v>177</v>
      </c>
      <c r="D3" s="80"/>
    </row>
  </sheetData>
  <sheetProtection algorithmName="SHA-512" hashValue="6Cat416w/xnFMeqM6xx6LXwebFqqxWhXFmLt2M9M1VFzl8g0v/RuhJoFT7wEhGE6B3zQfQv8mU1J0JEuVBThiA==" saltValue="0J2afnceUXkiQpNkuZK1+g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65</v>
      </c>
      <c r="B1" s="62" t="str">
        <f>"Baseline ("&amp;start_year&amp;") coverage"</f>
        <v>Baseline (2017) coverage</v>
      </c>
      <c r="C1" s="53" t="s">
        <v>193</v>
      </c>
      <c r="D1" s="53" t="s">
        <v>264</v>
      </c>
      <c r="E1" s="53" t="s">
        <v>198</v>
      </c>
    </row>
    <row r="2" spans="1:5" ht="15.75" customHeight="1" x14ac:dyDescent="0.2">
      <c r="A2" s="52" t="s">
        <v>26</v>
      </c>
      <c r="B2" s="81">
        <v>0</v>
      </c>
      <c r="C2" s="81">
        <v>0.95</v>
      </c>
      <c r="D2" s="137">
        <v>25</v>
      </c>
      <c r="E2" s="82" t="s">
        <v>194</v>
      </c>
    </row>
    <row r="3" spans="1:5" ht="15.75" customHeight="1" x14ac:dyDescent="0.2">
      <c r="A3" s="52" t="s">
        <v>82</v>
      </c>
      <c r="B3" s="81">
        <v>0</v>
      </c>
      <c r="C3" s="81">
        <v>0.95</v>
      </c>
      <c r="D3" s="137">
        <v>1</v>
      </c>
      <c r="E3" s="82" t="s">
        <v>194</v>
      </c>
    </row>
    <row r="4" spans="1:5" ht="15.75" customHeight="1" x14ac:dyDescent="0.2">
      <c r="A4" s="52" t="s">
        <v>58</v>
      </c>
      <c r="B4" s="81">
        <v>0</v>
      </c>
      <c r="C4" s="81">
        <v>0.95</v>
      </c>
      <c r="D4" s="137">
        <v>90</v>
      </c>
      <c r="E4" s="82" t="s">
        <v>194</v>
      </c>
    </row>
    <row r="5" spans="1:5" ht="15.75" customHeight="1" x14ac:dyDescent="0.2">
      <c r="A5" s="52" t="s">
        <v>142</v>
      </c>
      <c r="B5" s="81">
        <v>0</v>
      </c>
      <c r="C5" s="81">
        <v>0.95</v>
      </c>
      <c r="D5" s="137">
        <v>1</v>
      </c>
      <c r="E5" s="82" t="s">
        <v>194</v>
      </c>
    </row>
    <row r="6" spans="1:5" ht="15.75" customHeight="1" x14ac:dyDescent="0.2">
      <c r="A6" s="52" t="s">
        <v>190</v>
      </c>
      <c r="B6" s="81">
        <v>0</v>
      </c>
      <c r="C6" s="81">
        <v>0.95</v>
      </c>
      <c r="D6" s="137">
        <v>0.82</v>
      </c>
      <c r="E6" s="82" t="s">
        <v>194</v>
      </c>
    </row>
    <row r="7" spans="1:5" ht="15.75" customHeight="1" x14ac:dyDescent="0.2">
      <c r="A7" s="52" t="s">
        <v>271</v>
      </c>
      <c r="B7" s="81">
        <v>0</v>
      </c>
      <c r="C7" s="81">
        <v>0.95</v>
      </c>
      <c r="D7" s="137">
        <v>0.25</v>
      </c>
      <c r="E7" s="82" t="s">
        <v>194</v>
      </c>
    </row>
    <row r="8" spans="1:5" ht="15.75" customHeight="1" x14ac:dyDescent="0.2">
      <c r="A8" s="52" t="s">
        <v>60</v>
      </c>
      <c r="B8" s="81">
        <v>0</v>
      </c>
      <c r="C8" s="81">
        <v>0.95</v>
      </c>
      <c r="D8" s="137">
        <v>0.75</v>
      </c>
      <c r="E8" s="82" t="s">
        <v>194</v>
      </c>
    </row>
    <row r="9" spans="1:5" ht="15.75" customHeight="1" x14ac:dyDescent="0.2">
      <c r="A9" s="52" t="s">
        <v>59</v>
      </c>
      <c r="B9" s="81">
        <v>0</v>
      </c>
      <c r="C9" s="81">
        <v>0.95</v>
      </c>
      <c r="D9" s="137">
        <v>0.19</v>
      </c>
      <c r="E9" s="82" t="s">
        <v>194</v>
      </c>
    </row>
    <row r="10" spans="1:5" ht="15.75" customHeight="1" x14ac:dyDescent="0.2">
      <c r="A10" s="59" t="s">
        <v>181</v>
      </c>
      <c r="B10" s="81">
        <v>0</v>
      </c>
      <c r="C10" s="81">
        <v>0.95</v>
      </c>
      <c r="D10" s="137">
        <v>0.73</v>
      </c>
      <c r="E10" s="82" t="s">
        <v>194</v>
      </c>
    </row>
    <row r="11" spans="1:5" ht="15.75" customHeight="1" x14ac:dyDescent="0.2">
      <c r="A11" s="59" t="s">
        <v>199</v>
      </c>
      <c r="B11" s="81">
        <v>0</v>
      </c>
      <c r="C11" s="81">
        <v>0.95</v>
      </c>
      <c r="D11" s="137">
        <v>1.78</v>
      </c>
      <c r="E11" s="82" t="s">
        <v>194</v>
      </c>
    </row>
    <row r="12" spans="1:5" ht="15.75" customHeight="1" x14ac:dyDescent="0.2">
      <c r="A12" s="59" t="s">
        <v>182</v>
      </c>
      <c r="B12" s="81">
        <v>0</v>
      </c>
      <c r="C12" s="81">
        <v>0.95</v>
      </c>
      <c r="D12" s="137">
        <v>0.24</v>
      </c>
      <c r="E12" s="82" t="s">
        <v>194</v>
      </c>
    </row>
    <row r="13" spans="1:5" ht="15.75" customHeight="1" x14ac:dyDescent="0.2">
      <c r="A13" s="59" t="s">
        <v>183</v>
      </c>
      <c r="B13" s="81">
        <v>0</v>
      </c>
      <c r="C13" s="81">
        <v>0.95</v>
      </c>
      <c r="D13" s="137">
        <v>0.55000000000000004</v>
      </c>
      <c r="E13" s="82" t="s">
        <v>194</v>
      </c>
    </row>
    <row r="14" spans="1:5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194</v>
      </c>
    </row>
    <row r="15" spans="1:5" ht="15.75" customHeight="1" x14ac:dyDescent="0.2">
      <c r="A15" s="11" t="s">
        <v>200</v>
      </c>
      <c r="B15" s="81">
        <v>0</v>
      </c>
      <c r="C15" s="81">
        <v>0.95</v>
      </c>
      <c r="D15" s="137">
        <v>1.78</v>
      </c>
      <c r="E15" s="82" t="s">
        <v>194</v>
      </c>
    </row>
    <row r="16" spans="1:5" ht="15.75" customHeight="1" x14ac:dyDescent="0.2">
      <c r="A16" s="52" t="s">
        <v>54</v>
      </c>
      <c r="B16" s="81">
        <v>0</v>
      </c>
      <c r="C16" s="81">
        <v>0.95</v>
      </c>
      <c r="D16" s="137">
        <v>2.06</v>
      </c>
      <c r="E16" s="82" t="s">
        <v>194</v>
      </c>
    </row>
    <row r="17" spans="1:5" ht="15.75" customHeight="1" x14ac:dyDescent="0.2">
      <c r="A17" s="52" t="s">
        <v>44</v>
      </c>
      <c r="B17" s="81">
        <v>0</v>
      </c>
      <c r="C17" s="81">
        <v>0.95</v>
      </c>
      <c r="D17" s="137">
        <v>0.05</v>
      </c>
      <c r="E17" s="82" t="s">
        <v>194</v>
      </c>
    </row>
    <row r="18" spans="1:5" ht="15.95" customHeight="1" x14ac:dyDescent="0.2">
      <c r="A18" s="52" t="s">
        <v>166</v>
      </c>
      <c r="B18" s="81">
        <v>0</v>
      </c>
      <c r="C18" s="81">
        <v>0.95</v>
      </c>
      <c r="D18" s="137">
        <v>5</v>
      </c>
      <c r="E18" s="82" t="s">
        <v>194</v>
      </c>
    </row>
    <row r="19" spans="1:5" ht="15.75" customHeight="1" x14ac:dyDescent="0.2">
      <c r="A19" s="52" t="s">
        <v>191</v>
      </c>
      <c r="B19" s="81">
        <v>0</v>
      </c>
      <c r="C19" s="81">
        <v>0.95</v>
      </c>
      <c r="D19" s="137">
        <v>5</v>
      </c>
      <c r="E19" s="82" t="s">
        <v>194</v>
      </c>
    </row>
    <row r="20" spans="1:5" ht="15.75" customHeight="1" x14ac:dyDescent="0.2">
      <c r="A20" s="52" t="s">
        <v>192</v>
      </c>
      <c r="B20" s="81">
        <v>0</v>
      </c>
      <c r="C20" s="81">
        <v>0.95</v>
      </c>
      <c r="D20" s="137">
        <v>5</v>
      </c>
      <c r="E20" s="82" t="s">
        <v>194</v>
      </c>
    </row>
    <row r="21" spans="1:5" ht="15.75" customHeight="1" x14ac:dyDescent="0.2">
      <c r="A21" s="52" t="s">
        <v>188</v>
      </c>
      <c r="B21" s="81">
        <v>0</v>
      </c>
      <c r="C21" s="81">
        <v>0.95</v>
      </c>
      <c r="D21" s="137">
        <v>8.84</v>
      </c>
      <c r="E21" s="82" t="s">
        <v>194</v>
      </c>
    </row>
    <row r="22" spans="1:5" ht="15.75" customHeight="1" x14ac:dyDescent="0.2">
      <c r="A22" s="52" t="s">
        <v>129</v>
      </c>
      <c r="B22" s="81">
        <v>0</v>
      </c>
      <c r="C22" s="81">
        <v>0.95</v>
      </c>
      <c r="D22" s="137">
        <v>50</v>
      </c>
      <c r="E22" s="82" t="s">
        <v>194</v>
      </c>
    </row>
    <row r="23" spans="1:5" ht="15.75" customHeight="1" x14ac:dyDescent="0.2">
      <c r="A23" s="52" t="s">
        <v>31</v>
      </c>
      <c r="B23" s="81">
        <v>0</v>
      </c>
      <c r="C23" s="81">
        <v>0.95</v>
      </c>
      <c r="D23" s="137">
        <v>2.61</v>
      </c>
      <c r="E23" s="82" t="s">
        <v>194</v>
      </c>
    </row>
    <row r="24" spans="1:5" ht="15.75" customHeight="1" x14ac:dyDescent="0.2">
      <c r="A24" s="52" t="s">
        <v>84</v>
      </c>
      <c r="B24" s="81">
        <v>0</v>
      </c>
      <c r="C24" s="81">
        <v>0.95</v>
      </c>
      <c r="D24" s="137">
        <v>1</v>
      </c>
      <c r="E24" s="82" t="s">
        <v>194</v>
      </c>
    </row>
    <row r="25" spans="1:5" ht="15.75" customHeight="1" x14ac:dyDescent="0.2">
      <c r="A25" s="52" t="s">
        <v>83</v>
      </c>
      <c r="B25" s="81">
        <v>0</v>
      </c>
      <c r="C25" s="81">
        <v>0.95</v>
      </c>
      <c r="D25" s="137">
        <v>1</v>
      </c>
      <c r="E25" s="82" t="s">
        <v>194</v>
      </c>
    </row>
    <row r="26" spans="1:5" ht="15.75" customHeight="1" x14ac:dyDescent="0.2">
      <c r="A26" s="52" t="s">
        <v>130</v>
      </c>
      <c r="B26" s="81">
        <v>0</v>
      </c>
      <c r="C26" s="81">
        <v>0.95</v>
      </c>
      <c r="D26" s="137">
        <v>4.6500000000000004</v>
      </c>
      <c r="E26" s="82" t="s">
        <v>194</v>
      </c>
    </row>
    <row r="27" spans="1:5" ht="15.75" customHeight="1" x14ac:dyDescent="0.2">
      <c r="A27" s="52" t="s">
        <v>56</v>
      </c>
      <c r="B27" s="81">
        <v>0</v>
      </c>
      <c r="C27" s="81">
        <v>0.95</v>
      </c>
      <c r="D27" s="137">
        <v>3.78</v>
      </c>
      <c r="E27" s="82" t="s">
        <v>194</v>
      </c>
    </row>
    <row r="28" spans="1:5" ht="15.75" customHeight="1" x14ac:dyDescent="0.2">
      <c r="A28" s="52" t="s">
        <v>80</v>
      </c>
      <c r="B28" s="81">
        <v>0</v>
      </c>
      <c r="C28" s="81">
        <v>0.95</v>
      </c>
      <c r="D28" s="137">
        <v>1</v>
      </c>
      <c r="E28" s="82" t="s">
        <v>194</v>
      </c>
    </row>
    <row r="29" spans="1:5" ht="15.75" customHeight="1" x14ac:dyDescent="0.2">
      <c r="A29" s="52" t="s">
        <v>55</v>
      </c>
      <c r="B29" s="81">
        <v>0</v>
      </c>
      <c r="C29" s="81">
        <v>0.95</v>
      </c>
      <c r="D29" s="137">
        <v>48</v>
      </c>
      <c r="E29" s="82" t="s">
        <v>194</v>
      </c>
    </row>
    <row r="30" spans="1:5" ht="15.75" customHeight="1" x14ac:dyDescent="0.2">
      <c r="A30" s="52" t="s">
        <v>63</v>
      </c>
      <c r="B30" s="81">
        <v>0</v>
      </c>
      <c r="C30" s="81">
        <v>0.95</v>
      </c>
      <c r="D30" s="137">
        <v>5.3</v>
      </c>
      <c r="E30" s="82" t="s">
        <v>194</v>
      </c>
    </row>
    <row r="31" spans="1:5" ht="15.75" customHeight="1" x14ac:dyDescent="0.2">
      <c r="A31" s="52" t="s">
        <v>270</v>
      </c>
      <c r="B31" s="81">
        <v>0</v>
      </c>
      <c r="C31" s="81">
        <v>0.95</v>
      </c>
      <c r="D31" s="137">
        <v>0.41</v>
      </c>
      <c r="E31" s="82" t="s">
        <v>194</v>
      </c>
    </row>
    <row r="32" spans="1:5" ht="15.75" customHeight="1" x14ac:dyDescent="0.2">
      <c r="A32" s="52" t="s">
        <v>79</v>
      </c>
      <c r="B32" s="81">
        <v>0</v>
      </c>
      <c r="C32" s="81">
        <v>0.95</v>
      </c>
      <c r="D32" s="137">
        <v>0.9</v>
      </c>
      <c r="E32" s="82" t="s">
        <v>194</v>
      </c>
    </row>
    <row r="33" spans="1:6" ht="15.75" customHeight="1" x14ac:dyDescent="0.2">
      <c r="A33" s="52" t="s">
        <v>78</v>
      </c>
      <c r="B33" s="81">
        <v>0</v>
      </c>
      <c r="C33" s="81">
        <v>0.95</v>
      </c>
      <c r="D33" s="137">
        <v>0.9</v>
      </c>
      <c r="E33" s="82" t="s">
        <v>194</v>
      </c>
    </row>
    <row r="34" spans="1:6" ht="15.75" customHeight="1" x14ac:dyDescent="0.2">
      <c r="A34" s="52" t="s">
        <v>77</v>
      </c>
      <c r="B34" s="81">
        <v>0</v>
      </c>
      <c r="C34" s="81">
        <v>0.95</v>
      </c>
      <c r="D34" s="137">
        <v>79</v>
      </c>
      <c r="E34" s="82" t="s">
        <v>194</v>
      </c>
    </row>
    <row r="35" spans="1:6" ht="15.75" customHeight="1" x14ac:dyDescent="0.2">
      <c r="A35" s="52" t="s">
        <v>75</v>
      </c>
      <c r="B35" s="81">
        <v>0</v>
      </c>
      <c r="C35" s="81">
        <v>0.95</v>
      </c>
      <c r="D35" s="137">
        <v>31</v>
      </c>
      <c r="E35" s="82" t="s">
        <v>194</v>
      </c>
    </row>
    <row r="36" spans="1:6" s="36" customFormat="1" ht="15.75" customHeight="1" x14ac:dyDescent="0.2">
      <c r="A36" s="52" t="s">
        <v>76</v>
      </c>
      <c r="B36" s="81">
        <v>0</v>
      </c>
      <c r="C36" s="81">
        <v>0.95</v>
      </c>
      <c r="D36" s="137">
        <v>102</v>
      </c>
      <c r="E36" s="82" t="s">
        <v>194</v>
      </c>
      <c r="F36" s="35"/>
    </row>
    <row r="37" spans="1:6" ht="15.75" customHeight="1" x14ac:dyDescent="0.2">
      <c r="A37" s="52" t="s">
        <v>81</v>
      </c>
      <c r="B37" s="81">
        <v>0</v>
      </c>
      <c r="C37" s="81">
        <v>0.95</v>
      </c>
      <c r="D37" s="137">
        <v>5.53</v>
      </c>
      <c r="E37" s="82" t="s">
        <v>194</v>
      </c>
    </row>
    <row r="38" spans="1:6" ht="15.75" customHeight="1" x14ac:dyDescent="0.2">
      <c r="A38" s="52" t="s">
        <v>57</v>
      </c>
      <c r="B38" s="81">
        <v>0</v>
      </c>
      <c r="C38" s="81">
        <v>0.95</v>
      </c>
      <c r="D38" s="137">
        <v>1</v>
      </c>
      <c r="E38" s="82" t="s">
        <v>194</v>
      </c>
    </row>
    <row r="39" spans="1:6" ht="15.75" customHeight="1" x14ac:dyDescent="0.2">
      <c r="F39" s="36"/>
    </row>
  </sheetData>
  <sheetProtection algorithmName="SHA-512" hashValue="fjaX8r397PXJH1p79fsdYda49TatfJPNKAP7yqmqYG5Mr+qbgBkd4Z94EttSXhK5oIqkOp+gWhCuyyZPSKGgfA==" saltValue="38W5vNXZ1ydG3N8iZRpUK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Reference programs</vt:lpstr>
      <vt:lpstr>Incidence of conditions</vt:lpstr>
      <vt:lpstr>Program dependencies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2021-05-16T01:09:41Z</dcterms:modified>
</cp:coreProperties>
</file>