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5675A38-B9B9-46FA-A95E-D96350C2DD4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34" i="2" l="1"/>
  <c r="A18" i="2"/>
  <c r="A26" i="2"/>
  <c r="A39" i="2"/>
  <c r="A19" i="2"/>
  <c r="A27" i="2"/>
  <c r="A35" i="2"/>
  <c r="A36" i="2"/>
  <c r="A29" i="2"/>
  <c r="A37" i="2"/>
  <c r="A14" i="2"/>
  <c r="A22" i="2"/>
  <c r="A30" i="2"/>
  <c r="A38" i="2"/>
  <c r="A40" i="2"/>
  <c r="D58" i="20"/>
  <c r="A28" i="2"/>
  <c r="A21" i="2"/>
  <c r="A15" i="2"/>
  <c r="A23" i="2"/>
  <c r="A31" i="2"/>
  <c r="A12" i="2"/>
  <c r="A20" i="2"/>
  <c r="A1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<sst xmlns="http://schemas.openxmlformats.org/spreadsheetml/2006/main" count="2092" uniqueCount="341">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</sst>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5024412.34375</v>
      </c>
    </row>
    <row r="8" spans="1:3" ht="15" customHeight="1" x14ac:dyDescent="0.25">
      <c r="B8" s="7" t="s">
        <v>8</v>
      </c>
      <c r="C8" s="46">
        <v>5.5E-2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0.68451698300000008</v>
      </c>
    </row>
    <row r="11" spans="1:3" ht="15" customHeight="1" x14ac:dyDescent="0.25">
      <c r="B11" s="7" t="s">
        <v>11</v>
      </c>
      <c r="C11" s="46">
        <v>0.67299999999999993</v>
      </c>
    </row>
    <row r="12" spans="1:3" ht="15" customHeight="1" x14ac:dyDescent="0.25">
      <c r="B12" s="7" t="s">
        <v>12</v>
      </c>
      <c r="C12" s="46">
        <v>0.66400000000000003</v>
      </c>
    </row>
    <row r="13" spans="1:3" ht="15" customHeight="1" x14ac:dyDescent="0.25">
      <c r="B13" s="7" t="s">
        <v>13</v>
      </c>
      <c r="C13" s="46">
        <v>0.22800000000000001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2.9899999999999999E-2</v>
      </c>
    </row>
    <row r="24" spans="1:3" ht="15" customHeight="1" x14ac:dyDescent="0.25">
      <c r="B24" s="12" t="s">
        <v>22</v>
      </c>
      <c r="C24" s="47">
        <v>0.41</v>
      </c>
    </row>
    <row r="25" spans="1:3" ht="15" customHeight="1" x14ac:dyDescent="0.25">
      <c r="B25" s="12" t="s">
        <v>23</v>
      </c>
      <c r="C25" s="47">
        <v>0.46339999999999998</v>
      </c>
    </row>
    <row r="26" spans="1:3" ht="15" customHeight="1" x14ac:dyDescent="0.25">
      <c r="B26" s="12" t="s">
        <v>24</v>
      </c>
      <c r="C26" s="47">
        <v>9.6699999999999994E-2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16.283514249126799</v>
      </c>
    </row>
    <row r="38" spans="1:5" ht="15" customHeight="1" x14ac:dyDescent="0.25">
      <c r="B38" s="28" t="s">
        <v>34</v>
      </c>
      <c r="C38" s="117">
        <v>19.954866571449099</v>
      </c>
      <c r="D38" s="9"/>
      <c r="E38" s="10"/>
    </row>
    <row r="39" spans="1:5" ht="15" customHeight="1" x14ac:dyDescent="0.25">
      <c r="B39" s="28" t="s">
        <v>35</v>
      </c>
      <c r="C39" s="117">
        <v>23.256168115875301</v>
      </c>
      <c r="D39" s="9"/>
      <c r="E39" s="9"/>
    </row>
    <row r="40" spans="1:5" ht="15" customHeight="1" x14ac:dyDescent="0.25">
      <c r="B40" s="28" t="s">
        <v>36</v>
      </c>
      <c r="C40" s="117">
        <v>112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9.4667756040000004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1.1868200000000001E-2</v>
      </c>
      <c r="D45" s="9"/>
    </row>
    <row r="46" spans="1:5" ht="15.75" customHeight="1" x14ac:dyDescent="0.25">
      <c r="B46" s="28" t="s">
        <v>41</v>
      </c>
      <c r="C46" s="47">
        <v>6.202527E-2</v>
      </c>
      <c r="D46" s="9"/>
    </row>
    <row r="47" spans="1:5" ht="15.75" customHeight="1" x14ac:dyDescent="0.25">
      <c r="B47" s="28" t="s">
        <v>42</v>
      </c>
      <c r="C47" s="47">
        <v>9.4214000000000006E-2</v>
      </c>
      <c r="D47" s="9"/>
      <c r="E47" s="10"/>
    </row>
    <row r="48" spans="1:5" ht="15" customHeight="1" x14ac:dyDescent="0.25">
      <c r="B48" s="28" t="s">
        <v>43</v>
      </c>
      <c r="C48" s="48">
        <v>0.83189252999999996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0.49783122320881251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7.2524920000000002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0.16779839246765099</v>
      </c>
      <c r="C2" s="115">
        <v>0.95</v>
      </c>
      <c r="D2" s="116">
        <v>56.580620140373682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39.847657223635643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391.6881570886265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1.3766661360016159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12.97995666743156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12.97995666743156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12.97995666743156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12.97995666743156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12.97995666743156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12.97995666743156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0.68672246732690645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0.39997135160000002</v>
      </c>
      <c r="C18" s="115">
        <v>0.95</v>
      </c>
      <c r="D18" s="116">
        <v>9.0366520404178896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0.39997135160000002</v>
      </c>
      <c r="C19" s="115">
        <v>0.95</v>
      </c>
      <c r="D19" s="116">
        <v>9.0366520404178896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0.98601272579999999</v>
      </c>
      <c r="C21" s="115">
        <v>0.95</v>
      </c>
      <c r="D21" s="116">
        <v>18.09265788699528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22.382365332181759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4.259198426998462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0.73785314157192905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18.540655838323278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110.3413816734874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0.92241108658405979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1.4711834954966929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0.1809837151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0.76776752817665694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0.83740602690361698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3.7098806669089082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0.87586570932994201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8.9043999200000015E-2</v>
      </c>
      <c r="C3" s="18">
        <f>frac_mam_1_5months * 2.6</f>
        <v>8.9043999200000015E-2</v>
      </c>
      <c r="D3" s="18">
        <f>frac_mam_6_11months * 2.6</f>
        <v>7.1840324400000002E-2</v>
      </c>
      <c r="E3" s="18">
        <f>frac_mam_12_23months * 2.6</f>
        <v>2.3417077320000004E-2</v>
      </c>
      <c r="F3" s="18">
        <f>frac_mam_24_59months * 2.6</f>
        <v>2.8061771399999998E-2</v>
      </c>
    </row>
    <row r="4" spans="1:6" ht="15.75" customHeight="1" x14ac:dyDescent="0.25">
      <c r="A4" s="4" t="s">
        <v>205</v>
      </c>
      <c r="B4" s="18">
        <f>frac_sam_1month * 2.6</f>
        <v>0.11921685619999997</v>
      </c>
      <c r="C4" s="18">
        <f>frac_sam_1_5months * 2.6</f>
        <v>0.11921685619999997</v>
      </c>
      <c r="D4" s="18">
        <f>frac_sam_6_11months * 2.6</f>
        <v>6.2152976600000007E-2</v>
      </c>
      <c r="E4" s="18">
        <f>frac_sam_12_23months * 2.6</f>
        <v>3.63603786E-2</v>
      </c>
      <c r="F4" s="18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5.5E-2</v>
      </c>
      <c r="E2" s="65">
        <f>food_insecure</f>
        <v>5.5E-2</v>
      </c>
      <c r="F2" s="65">
        <f>food_insecure</f>
        <v>5.5E-2</v>
      </c>
      <c r="G2" s="65">
        <f>food_insecure</f>
        <v>5.5E-2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5.5E-2</v>
      </c>
      <c r="F5" s="65">
        <f>food_insecure</f>
        <v>5.5E-2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6.3619744058500918E-2</v>
      </c>
      <c r="D7" s="65">
        <f>diarrhoea_1_5mo*frac_diarrhea_severe</f>
        <v>6.3619744058500918E-2</v>
      </c>
      <c r="E7" s="65">
        <f>diarrhoea_6_11mo*frac_diarrhea_severe</f>
        <v>6.3619744058500918E-2</v>
      </c>
      <c r="F7" s="65">
        <f>diarrhoea_12_23mo*frac_diarrhea_severe</f>
        <v>6.3619744058500918E-2</v>
      </c>
      <c r="G7" s="65">
        <f>diarrhoea_24_59mo*frac_diarrhea_severe</f>
        <v>6.3619744058500918E-2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5.5E-2</v>
      </c>
      <c r="F8" s="65">
        <f>food_insecure</f>
        <v>5.5E-2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5.5E-2</v>
      </c>
      <c r="F9" s="65">
        <f>food_insecure</f>
        <v>5.5E-2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0.66400000000000003</v>
      </c>
      <c r="E10" s="65">
        <f>IF(ISBLANK(comm_deliv), frac_children_health_facility,1)</f>
        <v>0.66400000000000003</v>
      </c>
      <c r="F10" s="65">
        <f>IF(ISBLANK(comm_deliv), frac_children_health_facility,1)</f>
        <v>0.66400000000000003</v>
      </c>
      <c r="G10" s="65">
        <f>IF(ISBLANK(comm_deliv), frac_children_health_facility,1)</f>
        <v>0.66400000000000003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6.3619744058500918E-2</v>
      </c>
      <c r="D12" s="65">
        <f>diarrhoea_1_5mo*frac_diarrhea_severe</f>
        <v>6.3619744058500918E-2</v>
      </c>
      <c r="E12" s="65">
        <f>diarrhoea_6_11mo*frac_diarrhea_severe</f>
        <v>6.3619744058500918E-2</v>
      </c>
      <c r="F12" s="65">
        <f>diarrhoea_12_23mo*frac_diarrhea_severe</f>
        <v>6.3619744058500918E-2</v>
      </c>
      <c r="G12" s="65">
        <f>diarrhoea_24_59mo*frac_diarrhea_severe</f>
        <v>6.3619744058500918E-2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5.5E-2</v>
      </c>
      <c r="I15" s="65">
        <f>food_insecure</f>
        <v>5.5E-2</v>
      </c>
      <c r="J15" s="65">
        <f>food_insecure</f>
        <v>5.5E-2</v>
      </c>
      <c r="K15" s="65">
        <f>food_insecure</f>
        <v>5.5E-2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0.67299999999999993</v>
      </c>
      <c r="I18" s="65">
        <f>frac_PW_health_facility</f>
        <v>0.67299999999999993</v>
      </c>
      <c r="J18" s="65">
        <f>frac_PW_health_facility</f>
        <v>0.67299999999999993</v>
      </c>
      <c r="K18" s="65">
        <f>frac_PW_health_facility</f>
        <v>0.67299999999999993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0.22800000000000001</v>
      </c>
      <c r="M24" s="65">
        <f>famplan_unmet_need</f>
        <v>0.22800000000000001</v>
      </c>
      <c r="N24" s="65">
        <f>famplan_unmet_need</f>
        <v>0.22800000000000001</v>
      </c>
      <c r="O24" s="65">
        <f>famplan_unmet_need</f>
        <v>0.22800000000000001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0.15823050717634995</v>
      </c>
      <c r="M25" s="65">
        <f>(1-food_insecure)*(0.49)+food_insecure*(0.7)</f>
        <v>0.50154999999999994</v>
      </c>
      <c r="N25" s="65">
        <f>(1-food_insecure)*(0.49)+food_insecure*(0.7)</f>
        <v>0.50154999999999994</v>
      </c>
      <c r="O25" s="65">
        <f>(1-food_insecure)*(0.49)+food_insecure*(0.7)</f>
        <v>0.50154999999999994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6.7813074504149987E-2</v>
      </c>
      <c r="M26" s="65">
        <f>(1-food_insecure)*(0.21)+food_insecure*(0.3)</f>
        <v>0.21494999999999997</v>
      </c>
      <c r="N26" s="65">
        <f>(1-food_insecure)*(0.21)+food_insecure*(0.3)</f>
        <v>0.21494999999999997</v>
      </c>
      <c r="O26" s="65">
        <f>(1-food_insecure)*(0.21)+food_insecure*(0.3)</f>
        <v>0.21494999999999997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8.9439435319499966E-2</v>
      </c>
      <c r="M27" s="65">
        <f>(1-food_insecure)*(0.3)</f>
        <v>0.28349999999999997</v>
      </c>
      <c r="N27" s="65">
        <f>(1-food_insecure)*(0.3)</f>
        <v>0.28349999999999997</v>
      </c>
      <c r="O27" s="65">
        <f>(1-food_insecure)*(0.3)</f>
        <v>0.28349999999999997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0.68451698299999997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848082.86579999991</v>
      </c>
      <c r="C2" s="53">
        <v>1487000</v>
      </c>
      <c r="D2" s="53">
        <v>3142000</v>
      </c>
      <c r="E2" s="53">
        <v>3667000</v>
      </c>
      <c r="F2" s="53">
        <v>2846000</v>
      </c>
      <c r="G2" s="14">
        <f t="shared" ref="G2:G11" si="0">C2+D2+E2+F2</f>
        <v>11142000</v>
      </c>
      <c r="H2" s="14">
        <f t="shared" ref="H2:H11" si="1">(B2 + stillbirth*B2/(1000-stillbirth))/(1-abortion)</f>
        <v>897471.91554986802</v>
      </c>
      <c r="I2" s="14">
        <f t="shared" ref="I2:I11" si="2">G2-H2</f>
        <v>10244528.084450131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832980.70559999987</v>
      </c>
      <c r="C3" s="53">
        <v>1568000</v>
      </c>
      <c r="D3" s="53">
        <v>3047000</v>
      </c>
      <c r="E3" s="53">
        <v>3676000</v>
      </c>
      <c r="F3" s="53">
        <v>2954000</v>
      </c>
      <c r="G3" s="14">
        <f t="shared" si="0"/>
        <v>11245000</v>
      </c>
      <c r="H3" s="14">
        <f t="shared" si="1"/>
        <v>881490.26423935639</v>
      </c>
      <c r="I3" s="14">
        <f t="shared" si="2"/>
        <v>10363509.735760644</v>
      </c>
    </row>
    <row r="4" spans="1:9" ht="15.75" customHeight="1" x14ac:dyDescent="0.25">
      <c r="A4" s="7">
        <f t="shared" si="3"/>
        <v>2023</v>
      </c>
      <c r="B4" s="52">
        <v>816773.0693999998</v>
      </c>
      <c r="C4" s="53">
        <v>1665000</v>
      </c>
      <c r="D4" s="53">
        <v>2961000</v>
      </c>
      <c r="E4" s="53">
        <v>3668000</v>
      </c>
      <c r="F4" s="53">
        <v>3059000</v>
      </c>
      <c r="G4" s="14">
        <f t="shared" si="0"/>
        <v>11353000</v>
      </c>
      <c r="H4" s="14">
        <f t="shared" si="1"/>
        <v>864338.75830340257</v>
      </c>
      <c r="I4" s="14">
        <f t="shared" si="2"/>
        <v>10488661.241696598</v>
      </c>
    </row>
    <row r="5" spans="1:9" ht="15.75" customHeight="1" x14ac:dyDescent="0.25">
      <c r="A5" s="7">
        <f t="shared" si="3"/>
        <v>2024</v>
      </c>
      <c r="B5" s="52">
        <v>799478.77139999985</v>
      </c>
      <c r="C5" s="53">
        <v>1769000</v>
      </c>
      <c r="D5" s="53">
        <v>2903000</v>
      </c>
      <c r="E5" s="53">
        <v>3642000</v>
      </c>
      <c r="F5" s="53">
        <v>3162000</v>
      </c>
      <c r="G5" s="14">
        <f t="shared" si="0"/>
        <v>11476000</v>
      </c>
      <c r="H5" s="14">
        <f t="shared" si="1"/>
        <v>846037.30760788708</v>
      </c>
      <c r="I5" s="14">
        <f t="shared" si="2"/>
        <v>10629962.692392113</v>
      </c>
    </row>
    <row r="6" spans="1:9" ht="15.75" customHeight="1" x14ac:dyDescent="0.25">
      <c r="A6" s="7">
        <f t="shared" si="3"/>
        <v>2025</v>
      </c>
      <c r="B6" s="52">
        <v>781169.652</v>
      </c>
      <c r="C6" s="53">
        <v>1871000</v>
      </c>
      <c r="D6" s="53">
        <v>2882000</v>
      </c>
      <c r="E6" s="53">
        <v>3600000</v>
      </c>
      <c r="F6" s="53">
        <v>3257000</v>
      </c>
      <c r="G6" s="14">
        <f t="shared" si="0"/>
        <v>11610000</v>
      </c>
      <c r="H6" s="14">
        <f t="shared" si="1"/>
        <v>826661.93625847436</v>
      </c>
      <c r="I6" s="14">
        <f t="shared" si="2"/>
        <v>10783338.063741526</v>
      </c>
    </row>
    <row r="7" spans="1:9" ht="15.75" customHeight="1" x14ac:dyDescent="0.25">
      <c r="A7" s="7">
        <f t="shared" si="3"/>
        <v>2026</v>
      </c>
      <c r="B7" s="52">
        <v>772272.43519999995</v>
      </c>
      <c r="C7" s="53">
        <v>1970000</v>
      </c>
      <c r="D7" s="53">
        <v>2896000</v>
      </c>
      <c r="E7" s="53">
        <v>3539000</v>
      </c>
      <c r="F7" s="53">
        <v>3341000</v>
      </c>
      <c r="G7" s="14">
        <f t="shared" si="0"/>
        <v>11746000</v>
      </c>
      <c r="H7" s="14">
        <f t="shared" si="1"/>
        <v>817246.58013401565</v>
      </c>
      <c r="I7" s="14">
        <f t="shared" si="2"/>
        <v>10928753.419865984</v>
      </c>
    </row>
    <row r="8" spans="1:9" ht="15.75" customHeight="1" x14ac:dyDescent="0.25">
      <c r="A8" s="7">
        <f t="shared" si="3"/>
        <v>2027</v>
      </c>
      <c r="B8" s="52">
        <v>762675.96799999999</v>
      </c>
      <c r="C8" s="53">
        <v>2069000</v>
      </c>
      <c r="D8" s="53">
        <v>2946000</v>
      </c>
      <c r="E8" s="53">
        <v>3464000</v>
      </c>
      <c r="F8" s="53">
        <v>3419000</v>
      </c>
      <c r="G8" s="14">
        <f t="shared" si="0"/>
        <v>11898000</v>
      </c>
      <c r="H8" s="14">
        <f t="shared" si="1"/>
        <v>807091.25198412884</v>
      </c>
      <c r="I8" s="14">
        <f t="shared" si="2"/>
        <v>11090908.748015871</v>
      </c>
    </row>
    <row r="9" spans="1:9" ht="15.75" customHeight="1" x14ac:dyDescent="0.25">
      <c r="A9" s="7">
        <f t="shared" si="3"/>
        <v>2028</v>
      </c>
      <c r="B9" s="52">
        <v>752416.63199999998</v>
      </c>
      <c r="C9" s="53">
        <v>2158000</v>
      </c>
      <c r="D9" s="53">
        <v>3031000</v>
      </c>
      <c r="E9" s="53">
        <v>3379000</v>
      </c>
      <c r="F9" s="53">
        <v>3486000</v>
      </c>
      <c r="G9" s="14">
        <f t="shared" si="0"/>
        <v>12054000</v>
      </c>
      <c r="H9" s="14">
        <f t="shared" si="1"/>
        <v>796234.4521317886</v>
      </c>
      <c r="I9" s="14">
        <f t="shared" si="2"/>
        <v>11257765.547868211</v>
      </c>
    </row>
    <row r="10" spans="1:9" ht="15.75" customHeight="1" x14ac:dyDescent="0.25">
      <c r="A10" s="7">
        <f t="shared" si="3"/>
        <v>2029</v>
      </c>
      <c r="B10" s="52">
        <v>741575.29419999989</v>
      </c>
      <c r="C10" s="53">
        <v>2226000</v>
      </c>
      <c r="D10" s="53">
        <v>3143000</v>
      </c>
      <c r="E10" s="53">
        <v>3288000</v>
      </c>
      <c r="F10" s="53">
        <v>3540000</v>
      </c>
      <c r="G10" s="14">
        <f t="shared" si="0"/>
        <v>12197000</v>
      </c>
      <c r="H10" s="14">
        <f t="shared" si="1"/>
        <v>784761.75695675856</v>
      </c>
      <c r="I10" s="14">
        <f t="shared" si="2"/>
        <v>11412238.243043242</v>
      </c>
    </row>
    <row r="11" spans="1:9" ht="15.75" customHeight="1" x14ac:dyDescent="0.25">
      <c r="A11" s="7">
        <f t="shared" si="3"/>
        <v>2030</v>
      </c>
      <c r="B11" s="52">
        <v>730181.83200000005</v>
      </c>
      <c r="C11" s="53">
        <v>2265000</v>
      </c>
      <c r="D11" s="53">
        <v>3277000</v>
      </c>
      <c r="E11" s="53">
        <v>3194000</v>
      </c>
      <c r="F11" s="53">
        <v>3579000</v>
      </c>
      <c r="G11" s="14">
        <f t="shared" si="0"/>
        <v>12315000</v>
      </c>
      <c r="H11" s="14">
        <f t="shared" si="1"/>
        <v>772704.78380268672</v>
      </c>
      <c r="I11" s="14">
        <f t="shared" si="2"/>
        <v>11542295.216197314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2.0130487463033702E-3</v>
      </c>
    </row>
    <row r="4" spans="1:8" ht="15.75" customHeight="1" x14ac:dyDescent="0.25">
      <c r="B4" s="16" t="s">
        <v>69</v>
      </c>
      <c r="C4" s="54">
        <v>0.14960439382219359</v>
      </c>
    </row>
    <row r="5" spans="1:8" ht="15.75" customHeight="1" x14ac:dyDescent="0.25">
      <c r="B5" s="16" t="s">
        <v>70</v>
      </c>
      <c r="C5" s="54">
        <v>5.2734933026843539E-2</v>
      </c>
    </row>
    <row r="6" spans="1:8" ht="15.75" customHeight="1" x14ac:dyDescent="0.25">
      <c r="B6" s="16" t="s">
        <v>71</v>
      </c>
      <c r="C6" s="54">
        <v>0.22482113712868021</v>
      </c>
    </row>
    <row r="7" spans="1:8" ht="15.75" customHeight="1" x14ac:dyDescent="0.25">
      <c r="B7" s="16" t="s">
        <v>72</v>
      </c>
      <c r="C7" s="54">
        <v>0.30996450393505232</v>
      </c>
    </row>
    <row r="8" spans="1:8" ht="15.75" customHeight="1" x14ac:dyDescent="0.25">
      <c r="B8" s="16" t="s">
        <v>73</v>
      </c>
      <c r="C8" s="54">
        <v>2.7142999592883479E-3</v>
      </c>
    </row>
    <row r="9" spans="1:8" ht="15.75" customHeight="1" x14ac:dyDescent="0.25">
      <c r="B9" s="16" t="s">
        <v>74</v>
      </c>
      <c r="C9" s="54">
        <v>0.18696461773612541</v>
      </c>
    </row>
    <row r="10" spans="1:8" ht="15.75" customHeight="1" x14ac:dyDescent="0.25">
      <c r="B10" s="16" t="s">
        <v>75</v>
      </c>
      <c r="C10" s="54">
        <v>7.1183065645513119E-2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0.1221445777483752</v>
      </c>
      <c r="D14" s="54">
        <v>0.1221445777483752</v>
      </c>
      <c r="E14" s="54">
        <v>0.1221445777483752</v>
      </c>
      <c r="F14" s="54">
        <v>0.1221445777483752</v>
      </c>
    </row>
    <row r="15" spans="1:8" ht="15.75" customHeight="1" x14ac:dyDescent="0.25">
      <c r="B15" s="16" t="s">
        <v>82</v>
      </c>
      <c r="C15" s="54">
        <v>0.25002175295076318</v>
      </c>
      <c r="D15" s="54">
        <v>0.25002175295076318</v>
      </c>
      <c r="E15" s="54">
        <v>0.25002175295076318</v>
      </c>
      <c r="F15" s="54">
        <v>0.25002175295076318</v>
      </c>
    </row>
    <row r="16" spans="1:8" ht="15.75" customHeight="1" x14ac:dyDescent="0.25">
      <c r="B16" s="16" t="s">
        <v>83</v>
      </c>
      <c r="C16" s="54">
        <v>2.1107906741679242E-2</v>
      </c>
      <c r="D16" s="54">
        <v>2.1107906741679242E-2</v>
      </c>
      <c r="E16" s="54">
        <v>2.1107906741679242E-2</v>
      </c>
      <c r="F16" s="54">
        <v>2.1107906741679242E-2</v>
      </c>
    </row>
    <row r="17" spans="1:8" ht="15.75" customHeight="1" x14ac:dyDescent="0.25">
      <c r="B17" s="16" t="s">
        <v>84</v>
      </c>
      <c r="C17" s="54">
        <v>8.6258804725034E-3</v>
      </c>
      <c r="D17" s="54">
        <v>8.6258804725034E-3</v>
      </c>
      <c r="E17" s="54">
        <v>8.6258804725034E-3</v>
      </c>
      <c r="F17" s="54">
        <v>8.6258804725034E-3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1.1522458310676911E-2</v>
      </c>
      <c r="D19" s="54">
        <v>1.1522458310676911E-2</v>
      </c>
      <c r="E19" s="54">
        <v>1.1522458310676911E-2</v>
      </c>
      <c r="F19" s="54">
        <v>1.1522458310676911E-2</v>
      </c>
    </row>
    <row r="20" spans="1:8" ht="15.75" customHeight="1" x14ac:dyDescent="0.25">
      <c r="B20" s="16" t="s">
        <v>87</v>
      </c>
      <c r="C20" s="54">
        <v>7.5238298237450671E-3</v>
      </c>
      <c r="D20" s="54">
        <v>7.5238298237450671E-3</v>
      </c>
      <c r="E20" s="54">
        <v>7.5238298237450671E-3</v>
      </c>
      <c r="F20" s="54">
        <v>7.5238298237450671E-3</v>
      </c>
    </row>
    <row r="21" spans="1:8" ht="15.75" customHeight="1" x14ac:dyDescent="0.25">
      <c r="B21" s="16" t="s">
        <v>88</v>
      </c>
      <c r="C21" s="54">
        <v>0.1362640217408535</v>
      </c>
      <c r="D21" s="54">
        <v>0.1362640217408535</v>
      </c>
      <c r="E21" s="54">
        <v>0.1362640217408535</v>
      </c>
      <c r="F21" s="54">
        <v>0.1362640217408535</v>
      </c>
    </row>
    <row r="22" spans="1:8" ht="15.75" customHeight="1" x14ac:dyDescent="0.25">
      <c r="B22" s="16" t="s">
        <v>89</v>
      </c>
      <c r="C22" s="54">
        <v>0.44278957221140353</v>
      </c>
      <c r="D22" s="54">
        <v>0.44278957221140353</v>
      </c>
      <c r="E22" s="54">
        <v>0.44278957221140353</v>
      </c>
      <c r="F22" s="54">
        <v>0.44278957221140353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4.6199999999999998E-2</v>
      </c>
    </row>
    <row r="27" spans="1:8" ht="15.75" customHeight="1" x14ac:dyDescent="0.25">
      <c r="B27" s="16" t="s">
        <v>92</v>
      </c>
      <c r="C27" s="54">
        <v>2.7199999999999998E-2</v>
      </c>
    </row>
    <row r="28" spans="1:8" ht="15.75" customHeight="1" x14ac:dyDescent="0.25">
      <c r="B28" s="16" t="s">
        <v>93</v>
      </c>
      <c r="C28" s="54">
        <v>0.193</v>
      </c>
    </row>
    <row r="29" spans="1:8" ht="15.75" customHeight="1" x14ac:dyDescent="0.25">
      <c r="B29" s="16" t="s">
        <v>94</v>
      </c>
      <c r="C29" s="54">
        <v>0.1512</v>
      </c>
    </row>
    <row r="30" spans="1:8" ht="15.75" customHeight="1" x14ac:dyDescent="0.25">
      <c r="B30" s="16" t="s">
        <v>95</v>
      </c>
      <c r="C30" s="54">
        <v>5.0299999999999997E-2</v>
      </c>
    </row>
    <row r="31" spans="1:8" ht="15.75" customHeight="1" x14ac:dyDescent="0.25">
      <c r="B31" s="16" t="s">
        <v>96</v>
      </c>
      <c r="C31" s="54">
        <v>3.0300000000000001E-2</v>
      </c>
    </row>
    <row r="32" spans="1:8" ht="15.75" customHeight="1" x14ac:dyDescent="0.25">
      <c r="B32" s="16" t="s">
        <v>97</v>
      </c>
      <c r="C32" s="54">
        <v>8.4399999999999989E-2</v>
      </c>
    </row>
    <row r="33" spans="2:3" ht="15.75" customHeight="1" x14ac:dyDescent="0.25">
      <c r="B33" s="16" t="s">
        <v>98</v>
      </c>
      <c r="C33" s="54">
        <v>0.1699</v>
      </c>
    </row>
    <row r="34" spans="2:3" ht="15.75" customHeight="1" x14ac:dyDescent="0.25">
      <c r="B34" s="16" t="s">
        <v>99</v>
      </c>
      <c r="C34" s="54">
        <v>0.2475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0.74416420000000005</v>
      </c>
      <c r="D2" s="55">
        <v>0.74416420000000005</v>
      </c>
      <c r="E2" s="55">
        <v>0.80537270000000005</v>
      </c>
      <c r="F2" s="55">
        <v>0.71516800000000003</v>
      </c>
      <c r="G2" s="55">
        <v>0.69178405999999992</v>
      </c>
    </row>
    <row r="3" spans="1:15" ht="15.75" customHeight="1" x14ac:dyDescent="0.25">
      <c r="B3" s="7" t="s">
        <v>103</v>
      </c>
      <c r="C3" s="55">
        <v>0.15960669999999999</v>
      </c>
      <c r="D3" s="55">
        <v>0.15960669999999999</v>
      </c>
      <c r="E3" s="55">
        <v>0.12411737</v>
      </c>
      <c r="F3" s="55">
        <v>0.1837155</v>
      </c>
      <c r="G3" s="55">
        <v>0.20640397999999999</v>
      </c>
    </row>
    <row r="4" spans="1:15" ht="15.75" customHeight="1" x14ac:dyDescent="0.25">
      <c r="B4" s="7" t="s">
        <v>104</v>
      </c>
      <c r="C4" s="56">
        <v>5.4518189000000002E-2</v>
      </c>
      <c r="D4" s="56">
        <v>5.4518189000000002E-2</v>
      </c>
      <c r="E4" s="56">
        <v>4.9874071999999998E-2</v>
      </c>
      <c r="F4" s="56">
        <v>6.2763614999999995E-2</v>
      </c>
      <c r="G4" s="56">
        <v>6.7714462000000003E-2</v>
      </c>
    </row>
    <row r="5" spans="1:15" ht="15.75" customHeight="1" x14ac:dyDescent="0.25">
      <c r="B5" s="7" t="s">
        <v>105</v>
      </c>
      <c r="C5" s="56">
        <v>4.1710962999999997E-2</v>
      </c>
      <c r="D5" s="56">
        <v>4.1710962999999997E-2</v>
      </c>
      <c r="E5" s="56">
        <v>2.0635812E-2</v>
      </c>
      <c r="F5" s="56">
        <v>3.8352873000000003E-2</v>
      </c>
      <c r="G5" s="56">
        <v>3.4097526000000003E-2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0.81230857999999995</v>
      </c>
      <c r="D8" s="55">
        <v>0.81230857999999995</v>
      </c>
      <c r="E8" s="55">
        <v>0.88142951999999997</v>
      </c>
      <c r="F8" s="55">
        <v>0.93773932999999998</v>
      </c>
      <c r="G8" s="55">
        <v>0.93932327000000004</v>
      </c>
    </row>
    <row r="9" spans="1:15" ht="15.75" customHeight="1" x14ac:dyDescent="0.25">
      <c r="B9" s="7" t="s">
        <v>108</v>
      </c>
      <c r="C9" s="55">
        <v>0.10759112999999999</v>
      </c>
      <c r="D9" s="55">
        <v>0.10759112999999999</v>
      </c>
      <c r="E9" s="55">
        <v>6.7034549999999998E-2</v>
      </c>
      <c r="F9" s="55">
        <v>3.9269361000000003E-2</v>
      </c>
      <c r="G9" s="55">
        <v>4.4218072999999997E-2</v>
      </c>
    </row>
    <row r="10" spans="1:15" ht="15.75" customHeight="1" x14ac:dyDescent="0.25">
      <c r="B10" s="7" t="s">
        <v>109</v>
      </c>
      <c r="C10" s="56">
        <v>3.4247692000000003E-2</v>
      </c>
      <c r="D10" s="56">
        <v>3.4247692000000003E-2</v>
      </c>
      <c r="E10" s="56">
        <v>2.7630894E-2</v>
      </c>
      <c r="F10" s="56">
        <v>9.0065682000000005E-3</v>
      </c>
      <c r="G10" s="56">
        <v>1.0792988999999999E-2</v>
      </c>
    </row>
    <row r="11" spans="1:15" ht="15.75" customHeight="1" x14ac:dyDescent="0.25">
      <c r="B11" s="7" t="s">
        <v>110</v>
      </c>
      <c r="C11" s="56">
        <v>4.5852636999999988E-2</v>
      </c>
      <c r="D11" s="56">
        <v>4.5852636999999988E-2</v>
      </c>
      <c r="E11" s="56">
        <v>2.3904991E-2</v>
      </c>
      <c r="F11" s="56">
        <v>1.3984761E-2</v>
      </c>
      <c r="G11" s="56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0.28899526175000001</v>
      </c>
      <c r="D14" s="57">
        <v>0.28268390162099999</v>
      </c>
      <c r="E14" s="57">
        <v>0.28268390162099999</v>
      </c>
      <c r="F14" s="57">
        <v>0.22708991540500001</v>
      </c>
      <c r="G14" s="57">
        <v>0.22708991540500001</v>
      </c>
      <c r="H14" s="58">
        <v>0.38900000000000001</v>
      </c>
      <c r="I14" s="58">
        <v>0.38900000000000001</v>
      </c>
      <c r="J14" s="58">
        <v>0.38900000000000001</v>
      </c>
      <c r="K14" s="58">
        <v>0.38900000000000001</v>
      </c>
      <c r="L14" s="58">
        <v>0.13139816919700001</v>
      </c>
      <c r="M14" s="58">
        <v>0.14793398747399999</v>
      </c>
      <c r="N14" s="58">
        <v>0.153477446958</v>
      </c>
      <c r="O14" s="58">
        <v>0.19863157761549999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0.14387086465855345</v>
      </c>
      <c r="D15" s="55">
        <f t="shared" si="0"/>
        <v>0.14072887252542204</v>
      </c>
      <c r="E15" s="55">
        <f t="shared" si="0"/>
        <v>0.14072887252542204</v>
      </c>
      <c r="F15" s="55">
        <f t="shared" si="0"/>
        <v>0.11305245036445691</v>
      </c>
      <c r="G15" s="55">
        <f t="shared" si="0"/>
        <v>0.11305245036445691</v>
      </c>
      <c r="H15" s="55">
        <f t="shared" si="0"/>
        <v>0.19365634582822808</v>
      </c>
      <c r="I15" s="55">
        <f t="shared" si="0"/>
        <v>0.19365634582822808</v>
      </c>
      <c r="J15" s="55">
        <f t="shared" si="0"/>
        <v>0.19365634582822808</v>
      </c>
      <c r="K15" s="55">
        <f t="shared" si="0"/>
        <v>0.19365634582822808</v>
      </c>
      <c r="L15" s="55">
        <f t="shared" si="0"/>
        <v>6.5414111298741029E-2</v>
      </c>
      <c r="M15" s="55">
        <f t="shared" si="0"/>
        <v>7.3646157938338563E-2</v>
      </c>
      <c r="N15" s="55">
        <f t="shared" si="0"/>
        <v>7.6405865154066777E-2</v>
      </c>
      <c r="O15" s="55">
        <f t="shared" si="0"/>
        <v>9.8885001252220536E-2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0.48628444669999998</v>
      </c>
      <c r="D2" s="56">
        <v>0.25397136999999997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0.26631912000000002</v>
      </c>
      <c r="D3" s="56">
        <v>0.19622299000000001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0.15732408000000001</v>
      </c>
      <c r="D4" s="56">
        <v>0.33420897999999999</v>
      </c>
      <c r="E4" s="56">
        <v>0.60344237089157093</v>
      </c>
      <c r="F4" s="56">
        <v>0.355428636074066</v>
      </c>
      <c r="G4" s="56">
        <v>0</v>
      </c>
    </row>
    <row r="5" spans="1:7" x14ac:dyDescent="0.25">
      <c r="B5" s="98" t="s">
        <v>122</v>
      </c>
      <c r="C5" s="55">
        <v>9.0072353300000088E-2</v>
      </c>
      <c r="D5" s="55">
        <v>0.21559666</v>
      </c>
      <c r="E5" s="55">
        <v>0.39655762910842901</v>
      </c>
      <c r="F5" s="55">
        <v>0.64457136392593395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2022-02-01T03:22:53Z</dcterms:modified>
</cp:coreProperties>
</file>