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D0D80C0-E2D3-4082-8E72-2CF5952F2B44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22" i="2"/>
  <c r="D58" i="20"/>
  <c r="A30" i="2"/>
  <c r="A40" i="2"/>
  <c r="A15" i="2"/>
  <c r="A23" i="2"/>
  <c r="A31" i="2"/>
  <c r="A14" i="2"/>
  <c r="A38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<sst xmlns="http://schemas.openxmlformats.org/spreadsheetml/2006/main" count="2092" uniqueCount="341">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</sst>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207772.12890625</v>
      </c>
    </row>
    <row r="8" spans="1:3" ht="15" customHeight="1" x14ac:dyDescent="0.25">
      <c r="B8" s="7" t="s">
        <v>8</v>
      </c>
      <c r="C8" s="46">
        <v>0.25700000000000001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0.88051116943359409</v>
      </c>
    </row>
    <row r="11" spans="1:3" ht="15" customHeight="1" x14ac:dyDescent="0.25">
      <c r="B11" s="7" t="s">
        <v>11</v>
      </c>
      <c r="C11" s="46">
        <v>0.96</v>
      </c>
    </row>
    <row r="12" spans="1:3" ht="15" customHeight="1" x14ac:dyDescent="0.25">
      <c r="B12" s="7" t="s">
        <v>12</v>
      </c>
      <c r="C12" s="46">
        <v>0.56999999999999995</v>
      </c>
    </row>
    <row r="13" spans="1:3" ht="15" customHeight="1" x14ac:dyDescent="0.25">
      <c r="B13" s="7" t="s">
        <v>13</v>
      </c>
      <c r="C13" s="46">
        <v>0.59799999999999998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0.11559999999999999</v>
      </c>
    </row>
    <row r="24" spans="1:3" ht="15" customHeight="1" x14ac:dyDescent="0.25">
      <c r="B24" s="12" t="s">
        <v>22</v>
      </c>
      <c r="C24" s="47">
        <v>0.64219999999999999</v>
      </c>
    </row>
    <row r="25" spans="1:3" ht="15" customHeight="1" x14ac:dyDescent="0.25">
      <c r="B25" s="12" t="s">
        <v>23</v>
      </c>
      <c r="C25" s="47">
        <v>0.23319999999999999</v>
      </c>
    </row>
    <row r="26" spans="1:3" ht="15" customHeight="1" x14ac:dyDescent="0.25">
      <c r="B26" s="12" t="s">
        <v>24</v>
      </c>
      <c r="C26" s="47">
        <v>9.0000000000000011E-3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6.4044000232725597</v>
      </c>
    </row>
    <row r="38" spans="1:5" ht="15" customHeight="1" x14ac:dyDescent="0.25">
      <c r="B38" s="28" t="s">
        <v>34</v>
      </c>
      <c r="C38" s="117">
        <v>10.5087235091144</v>
      </c>
      <c r="D38" s="9"/>
      <c r="E38" s="10"/>
    </row>
    <row r="39" spans="1:5" ht="15" customHeight="1" x14ac:dyDescent="0.25">
      <c r="B39" s="28" t="s">
        <v>35</v>
      </c>
      <c r="C39" s="117">
        <v>11.7888017002031</v>
      </c>
      <c r="D39" s="9"/>
      <c r="E39" s="9"/>
    </row>
    <row r="40" spans="1:5" ht="15" customHeight="1" x14ac:dyDescent="0.25">
      <c r="B40" s="28" t="s">
        <v>36</v>
      </c>
      <c r="C40" s="117">
        <v>26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12.87653581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2.4511700000000001E-2</v>
      </c>
      <c r="D45" s="9"/>
    </row>
    <row r="46" spans="1:5" ht="15.75" customHeight="1" x14ac:dyDescent="0.25">
      <c r="B46" s="28" t="s">
        <v>41</v>
      </c>
      <c r="C46" s="47">
        <v>8.519729999999999E-2</v>
      </c>
      <c r="D46" s="9"/>
    </row>
    <row r="47" spans="1:5" ht="15.75" customHeight="1" x14ac:dyDescent="0.25">
      <c r="B47" s="28" t="s">
        <v>42</v>
      </c>
      <c r="C47" s="47">
        <v>0.1393605</v>
      </c>
      <c r="D47" s="9"/>
      <c r="E47" s="10"/>
    </row>
    <row r="48" spans="1:5" ht="15" customHeight="1" x14ac:dyDescent="0.25">
      <c r="B48" s="28" t="s">
        <v>43</v>
      </c>
      <c r="C48" s="48">
        <v>0.75093050000000006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0.5539837874330561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8.9790992999999908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0.231599269018364</v>
      </c>
      <c r="C2" s="115">
        <v>0.95</v>
      </c>
      <c r="D2" s="116">
        <v>54.653082799861807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39.804453792134552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361.46883569981048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5.2075674297839774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12.93675323593046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12.93675323593046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12.93675323593046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12.93675323593046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12.93675323593046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12.93675323593046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0.64351903582580905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0.36308820000000003</v>
      </c>
      <c r="C18" s="115">
        <v>0.95</v>
      </c>
      <c r="D18" s="116">
        <v>8.3490838120479509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0.36308820000000003</v>
      </c>
      <c r="C19" s="115">
        <v>0.95</v>
      </c>
      <c r="D19" s="116">
        <v>8.3490838120479509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0.99802369999999996</v>
      </c>
      <c r="C21" s="115">
        <v>0.95</v>
      </c>
      <c r="D21" s="116">
        <v>48.402555773686338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22.285157611304289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4.2321962823102757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0.74684119498637003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4.5260515064001097E-2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18.478532540848281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3.66181209683418E-2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0.502</v>
      </c>
      <c r="C29" s="115">
        <v>0.95</v>
      </c>
      <c r="D29" s="116">
        <v>105.9420671559127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1.943813180751375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1.373975774619224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0.43367782235145602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0.98923911507763806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0.94042941373525091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2.4094410013032479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0.93642307269535496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0.12033520713448521</v>
      </c>
      <c r="C3" s="18">
        <f>frac_mam_1_5months * 2.6</f>
        <v>0.12033520713448521</v>
      </c>
      <c r="D3" s="18">
        <f>frac_mam_6_11months * 2.6</f>
        <v>5.0864489376545002E-2</v>
      </c>
      <c r="E3" s="18">
        <f>frac_mam_12_23months * 2.6</f>
        <v>2.74765394628049E-2</v>
      </c>
      <c r="F3" s="18">
        <f>frac_mam_24_59months * 2.6</f>
        <v>8.0181864649057341E-2</v>
      </c>
    </row>
    <row r="4" spans="1:6" ht="15.75" customHeight="1" x14ac:dyDescent="0.25">
      <c r="A4" s="4" t="s">
        <v>205</v>
      </c>
      <c r="B4" s="18">
        <f>frac_sam_1month * 2.6</f>
        <v>4.4465827941894576E-2</v>
      </c>
      <c r="C4" s="18">
        <f>frac_sam_1_5months * 2.6</f>
        <v>4.4465827941894576E-2</v>
      </c>
      <c r="D4" s="18">
        <f>frac_sam_6_11months * 2.6</f>
        <v>3.7502976134419379E-2</v>
      </c>
      <c r="E4" s="18">
        <f>frac_sam_12_23months * 2.6</f>
        <v>1.4363074768334502E-2</v>
      </c>
      <c r="F4" s="18">
        <f>frac_sam_24_59months * 2.6</f>
        <v>5.8252875134348958E-2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0.25700000000000001</v>
      </c>
      <c r="E2" s="65">
        <f>food_insecure</f>
        <v>0.25700000000000001</v>
      </c>
      <c r="F2" s="65">
        <f>food_insecure</f>
        <v>0.25700000000000001</v>
      </c>
      <c r="G2" s="65">
        <f>food_insecure</f>
        <v>0.25700000000000001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0.25700000000000001</v>
      </c>
      <c r="F5" s="65">
        <f>food_insecure</f>
        <v>0.25700000000000001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0.25700000000000001</v>
      </c>
      <c r="F8" s="65">
        <f>food_insecure</f>
        <v>0.25700000000000001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0.25700000000000001</v>
      </c>
      <c r="F9" s="65">
        <f>food_insecure</f>
        <v>0.25700000000000001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0.56999999999999995</v>
      </c>
      <c r="E10" s="65">
        <f>IF(ISBLANK(comm_deliv), frac_children_health_facility,1)</f>
        <v>0.56999999999999995</v>
      </c>
      <c r="F10" s="65">
        <f>IF(ISBLANK(comm_deliv), frac_children_health_facility,1)</f>
        <v>0.56999999999999995</v>
      </c>
      <c r="G10" s="65">
        <f>IF(ISBLANK(comm_deliv), frac_children_health_facility,1)</f>
        <v>0.56999999999999995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0.25700000000000001</v>
      </c>
      <c r="I15" s="65">
        <f>food_insecure</f>
        <v>0.25700000000000001</v>
      </c>
      <c r="J15" s="65">
        <f>food_insecure</f>
        <v>0.25700000000000001</v>
      </c>
      <c r="K15" s="65">
        <f>food_insecure</f>
        <v>0.25700000000000001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</v>
      </c>
      <c r="I18" s="65">
        <f>frac_PW_health_facility</f>
        <v>0.96</v>
      </c>
      <c r="J18" s="65">
        <f>frac_PW_health_facility</f>
        <v>0.96</v>
      </c>
      <c r="K18" s="65">
        <f>frac_PW_health_facility</f>
        <v>0.96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0.59799999999999998</v>
      </c>
      <c r="M24" s="65">
        <f>famplan_unmet_need</f>
        <v>0.59799999999999998</v>
      </c>
      <c r="N24" s="65">
        <f>famplan_unmet_need</f>
        <v>0.59799999999999998</v>
      </c>
      <c r="O24" s="65">
        <f>famplan_unmet_need</f>
        <v>0.59799999999999998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6.4998339163207824E-2</v>
      </c>
      <c r="M25" s="65">
        <f>(1-food_insecure)*(0.49)+food_insecure*(0.7)</f>
        <v>0.54397000000000006</v>
      </c>
      <c r="N25" s="65">
        <f>(1-food_insecure)*(0.49)+food_insecure*(0.7)</f>
        <v>0.54397000000000006</v>
      </c>
      <c r="O25" s="65">
        <f>(1-food_insecure)*(0.49)+food_insecure*(0.7)</f>
        <v>0.54397000000000006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2.7856431069946209E-2</v>
      </c>
      <c r="M26" s="65">
        <f>(1-food_insecure)*(0.21)+food_insecure*(0.3)</f>
        <v>0.23313</v>
      </c>
      <c r="N26" s="65">
        <f>(1-food_insecure)*(0.21)+food_insecure*(0.3)</f>
        <v>0.23313</v>
      </c>
      <c r="O26" s="65">
        <f>(1-food_insecure)*(0.21)+food_insecure*(0.3)</f>
        <v>0.23313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2.6634060333251875E-2</v>
      </c>
      <c r="M27" s="65">
        <f>(1-food_insecure)*(0.3)</f>
        <v>0.22289999999999999</v>
      </c>
      <c r="N27" s="65">
        <f>(1-food_insecure)*(0.3)</f>
        <v>0.22289999999999999</v>
      </c>
      <c r="O27" s="65">
        <f>(1-food_insecure)*(0.3)</f>
        <v>0.22289999999999999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0.88051116943359409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34395.648000000001</v>
      </c>
      <c r="C2" s="53">
        <v>81000</v>
      </c>
      <c r="D2" s="53">
        <v>193000</v>
      </c>
      <c r="E2" s="53">
        <v>271000</v>
      </c>
      <c r="F2" s="53">
        <v>198000</v>
      </c>
      <c r="G2" s="14">
        <f t="shared" ref="G2:G11" si="0">C2+D2+E2+F2</f>
        <v>743000</v>
      </c>
      <c r="H2" s="14">
        <f t="shared" ref="H2:H11" si="1">(B2 + stillbirth*B2/(1000-stillbirth))/(1-abortion)</f>
        <v>36524.446710791824</v>
      </c>
      <c r="I2" s="14">
        <f t="shared" ref="I2:I11" si="2">G2-H2</f>
        <v>706475.55328920821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33502.476000000002</v>
      </c>
      <c r="C3" s="53">
        <v>83000</v>
      </c>
      <c r="D3" s="53">
        <v>182000</v>
      </c>
      <c r="E3" s="53">
        <v>272000</v>
      </c>
      <c r="F3" s="53">
        <v>206000</v>
      </c>
      <c r="G3" s="14">
        <f t="shared" si="0"/>
        <v>743000</v>
      </c>
      <c r="H3" s="14">
        <f t="shared" si="1"/>
        <v>35575.99494394123</v>
      </c>
      <c r="I3" s="14">
        <f t="shared" si="2"/>
        <v>707424.00505605876</v>
      </c>
    </row>
    <row r="4" spans="1:9" ht="15.75" customHeight="1" x14ac:dyDescent="0.25">
      <c r="A4" s="7">
        <f t="shared" si="3"/>
        <v>2023</v>
      </c>
      <c r="B4" s="52">
        <v>32598.212399999989</v>
      </c>
      <c r="C4" s="53">
        <v>86000</v>
      </c>
      <c r="D4" s="53">
        <v>172000</v>
      </c>
      <c r="E4" s="53">
        <v>270000</v>
      </c>
      <c r="F4" s="53">
        <v>213000</v>
      </c>
      <c r="G4" s="14">
        <f t="shared" si="0"/>
        <v>741000</v>
      </c>
      <c r="H4" s="14">
        <f t="shared" si="1"/>
        <v>34615.765101180034</v>
      </c>
      <c r="I4" s="14">
        <f t="shared" si="2"/>
        <v>706384.23489881994</v>
      </c>
    </row>
    <row r="5" spans="1:9" ht="15.75" customHeight="1" x14ac:dyDescent="0.25">
      <c r="A5" s="7">
        <f t="shared" si="3"/>
        <v>2024</v>
      </c>
      <c r="B5" s="52">
        <v>31683.768599999989</v>
      </c>
      <c r="C5" s="53">
        <v>89000</v>
      </c>
      <c r="D5" s="53">
        <v>164000</v>
      </c>
      <c r="E5" s="53">
        <v>266000</v>
      </c>
      <c r="F5" s="53">
        <v>222000</v>
      </c>
      <c r="G5" s="14">
        <f t="shared" si="0"/>
        <v>741000</v>
      </c>
      <c r="H5" s="14">
        <f t="shared" si="1"/>
        <v>33644.724990433642</v>
      </c>
      <c r="I5" s="14">
        <f t="shared" si="2"/>
        <v>707355.27500956634</v>
      </c>
    </row>
    <row r="6" spans="1:9" ht="15.75" customHeight="1" x14ac:dyDescent="0.25">
      <c r="A6" s="7">
        <f t="shared" si="3"/>
        <v>2025</v>
      </c>
      <c r="B6" s="52">
        <v>30760.056</v>
      </c>
      <c r="C6" s="53">
        <v>91000</v>
      </c>
      <c r="D6" s="53">
        <v>159000</v>
      </c>
      <c r="E6" s="53">
        <v>260000</v>
      </c>
      <c r="F6" s="53">
        <v>230000</v>
      </c>
      <c r="G6" s="14">
        <f t="shared" si="0"/>
        <v>740000</v>
      </c>
      <c r="H6" s="14">
        <f t="shared" si="1"/>
        <v>32663.842419627399</v>
      </c>
      <c r="I6" s="14">
        <f t="shared" si="2"/>
        <v>707336.15758037264</v>
      </c>
    </row>
    <row r="7" spans="1:9" ht="15.75" customHeight="1" x14ac:dyDescent="0.25">
      <c r="A7" s="7">
        <f t="shared" si="3"/>
        <v>2026</v>
      </c>
      <c r="B7" s="52">
        <v>30223.299599999998</v>
      </c>
      <c r="C7" s="53">
        <v>93000</v>
      </c>
      <c r="D7" s="53">
        <v>157000</v>
      </c>
      <c r="E7" s="53">
        <v>250000</v>
      </c>
      <c r="F7" s="53">
        <v>238000</v>
      </c>
      <c r="G7" s="14">
        <f t="shared" si="0"/>
        <v>738000</v>
      </c>
      <c r="H7" s="14">
        <f t="shared" si="1"/>
        <v>32093.86535367776</v>
      </c>
      <c r="I7" s="14">
        <f t="shared" si="2"/>
        <v>705906.13464632223</v>
      </c>
    </row>
    <row r="8" spans="1:9" ht="15.75" customHeight="1" x14ac:dyDescent="0.25">
      <c r="A8" s="7">
        <f t="shared" si="3"/>
        <v>2027</v>
      </c>
      <c r="B8" s="52">
        <v>29667.299200000001</v>
      </c>
      <c r="C8" s="53">
        <v>94000</v>
      </c>
      <c r="D8" s="53">
        <v>157000</v>
      </c>
      <c r="E8" s="53">
        <v>238000</v>
      </c>
      <c r="F8" s="53">
        <v>247000</v>
      </c>
      <c r="G8" s="14">
        <f t="shared" si="0"/>
        <v>736000</v>
      </c>
      <c r="H8" s="14">
        <f t="shared" si="1"/>
        <v>31503.453247443311</v>
      </c>
      <c r="I8" s="14">
        <f t="shared" si="2"/>
        <v>704496.54675255669</v>
      </c>
    </row>
    <row r="9" spans="1:9" ht="15.75" customHeight="1" x14ac:dyDescent="0.25">
      <c r="A9" s="7">
        <f t="shared" si="3"/>
        <v>2028</v>
      </c>
      <c r="B9" s="52">
        <v>29103.056</v>
      </c>
      <c r="C9" s="53">
        <v>95000</v>
      </c>
      <c r="D9" s="53">
        <v>159000</v>
      </c>
      <c r="E9" s="53">
        <v>226000</v>
      </c>
      <c r="F9" s="53">
        <v>254000</v>
      </c>
      <c r="G9" s="14">
        <f t="shared" si="0"/>
        <v>734000</v>
      </c>
      <c r="H9" s="14">
        <f t="shared" si="1"/>
        <v>30904.288181841792</v>
      </c>
      <c r="I9" s="14">
        <f t="shared" si="2"/>
        <v>703095.71181815816</v>
      </c>
    </row>
    <row r="10" spans="1:9" ht="15.75" customHeight="1" x14ac:dyDescent="0.25">
      <c r="A10" s="7">
        <f t="shared" si="3"/>
        <v>2029</v>
      </c>
      <c r="B10" s="52">
        <v>28540.881600000001</v>
      </c>
      <c r="C10" s="53">
        <v>95000</v>
      </c>
      <c r="D10" s="53">
        <v>162000</v>
      </c>
      <c r="E10" s="53">
        <v>212000</v>
      </c>
      <c r="F10" s="53">
        <v>260000</v>
      </c>
      <c r="G10" s="14">
        <f t="shared" si="0"/>
        <v>729000</v>
      </c>
      <c r="H10" s="14">
        <f t="shared" si="1"/>
        <v>30307.319957403302</v>
      </c>
      <c r="I10" s="14">
        <f t="shared" si="2"/>
        <v>698692.68004259665</v>
      </c>
    </row>
    <row r="11" spans="1:9" ht="15.75" customHeight="1" x14ac:dyDescent="0.25">
      <c r="A11" s="7">
        <f t="shared" si="3"/>
        <v>2030</v>
      </c>
      <c r="B11" s="52">
        <v>27971.153999999999</v>
      </c>
      <c r="C11" s="53">
        <v>95000</v>
      </c>
      <c r="D11" s="53">
        <v>166000</v>
      </c>
      <c r="E11" s="53">
        <v>200000</v>
      </c>
      <c r="F11" s="53">
        <v>264000</v>
      </c>
      <c r="G11" s="14">
        <f t="shared" si="0"/>
        <v>725000</v>
      </c>
      <c r="H11" s="14">
        <f t="shared" si="1"/>
        <v>29702.331053985417</v>
      </c>
      <c r="I11" s="14">
        <f t="shared" si="2"/>
        <v>695297.6689460146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6.8946276416083294E-2</v>
      </c>
    </row>
    <row r="5" spans="1:8" ht="15.75" customHeight="1" x14ac:dyDescent="0.25">
      <c r="B5" s="16" t="s">
        <v>70</v>
      </c>
      <c r="C5" s="54">
        <v>5.7839485765624248E-2</v>
      </c>
    </row>
    <row r="6" spans="1:8" ht="15.75" customHeight="1" x14ac:dyDescent="0.25">
      <c r="B6" s="16" t="s">
        <v>71</v>
      </c>
      <c r="C6" s="54">
        <v>0.11388953511411901</v>
      </c>
    </row>
    <row r="7" spans="1:8" ht="15.75" customHeight="1" x14ac:dyDescent="0.25">
      <c r="B7" s="16" t="s">
        <v>72</v>
      </c>
      <c r="C7" s="54">
        <v>0.40706725027018131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0.26434127700274751</v>
      </c>
    </row>
    <row r="10" spans="1:8" ht="15.75" customHeight="1" x14ac:dyDescent="0.25">
      <c r="B10" s="16" t="s">
        <v>75</v>
      </c>
      <c r="C10" s="54">
        <v>8.7916175431244775E-2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2.6435086302677008E-2</v>
      </c>
      <c r="D14" s="54">
        <v>2.6435086302677008E-2</v>
      </c>
      <c r="E14" s="54">
        <v>2.6435086302677008E-2</v>
      </c>
      <c r="F14" s="54">
        <v>2.6435086302677008E-2</v>
      </c>
    </row>
    <row r="15" spans="1:8" ht="15.75" customHeight="1" x14ac:dyDescent="0.25">
      <c r="B15" s="16" t="s">
        <v>82</v>
      </c>
      <c r="C15" s="54">
        <v>0.1580120287046371</v>
      </c>
      <c r="D15" s="54">
        <v>0.1580120287046371</v>
      </c>
      <c r="E15" s="54">
        <v>0.1580120287046371</v>
      </c>
      <c r="F15" s="54">
        <v>0.1580120287046371</v>
      </c>
    </row>
    <row r="16" spans="1:8" ht="15.75" customHeight="1" x14ac:dyDescent="0.25">
      <c r="B16" s="16" t="s">
        <v>83</v>
      </c>
      <c r="C16" s="54">
        <v>3.1961997238052181E-2</v>
      </c>
      <c r="D16" s="54">
        <v>3.1961997238052181E-2</v>
      </c>
      <c r="E16" s="54">
        <v>3.1961997238052181E-2</v>
      </c>
      <c r="F16" s="54">
        <v>3.1961997238052181E-2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8.9784208430378071E-3</v>
      </c>
      <c r="D19" s="54">
        <v>8.9784208430378071E-3</v>
      </c>
      <c r="E19" s="54">
        <v>8.9784208430378071E-3</v>
      </c>
      <c r="F19" s="54">
        <v>8.9784208430378071E-3</v>
      </c>
    </row>
    <row r="20" spans="1:8" ht="15.75" customHeight="1" x14ac:dyDescent="0.25">
      <c r="B20" s="16" t="s">
        <v>87</v>
      </c>
      <c r="C20" s="54">
        <v>8.8605328597492674E-3</v>
      </c>
      <c r="D20" s="54">
        <v>8.8605328597492674E-3</v>
      </c>
      <c r="E20" s="54">
        <v>8.8605328597492674E-3</v>
      </c>
      <c r="F20" s="54">
        <v>8.8605328597492674E-3</v>
      </c>
    </row>
    <row r="21" spans="1:8" ht="15.75" customHeight="1" x14ac:dyDescent="0.25">
      <c r="B21" s="16" t="s">
        <v>88</v>
      </c>
      <c r="C21" s="54">
        <v>0.1715584250905586</v>
      </c>
      <c r="D21" s="54">
        <v>0.1715584250905586</v>
      </c>
      <c r="E21" s="54">
        <v>0.1715584250905586</v>
      </c>
      <c r="F21" s="54">
        <v>0.1715584250905586</v>
      </c>
    </row>
    <row r="22" spans="1:8" ht="15.75" customHeight="1" x14ac:dyDescent="0.25">
      <c r="B22" s="16" t="s">
        <v>89</v>
      </c>
      <c r="C22" s="54">
        <v>0.59419350896128809</v>
      </c>
      <c r="D22" s="54">
        <v>0.59419350896128809</v>
      </c>
      <c r="E22" s="54">
        <v>0.59419350896128809</v>
      </c>
      <c r="F22" s="54">
        <v>0.59419350896128809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5.5100000000000003E-2</v>
      </c>
    </row>
    <row r="27" spans="1:8" ht="15.75" customHeight="1" x14ac:dyDescent="0.25">
      <c r="B27" s="16" t="s">
        <v>92</v>
      </c>
      <c r="C27" s="54">
        <v>5.9700000000000003E-2</v>
      </c>
    </row>
    <row r="28" spans="1:8" ht="15.75" customHeight="1" x14ac:dyDescent="0.25">
      <c r="B28" s="16" t="s">
        <v>93</v>
      </c>
      <c r="C28" s="54">
        <v>0.1207</v>
      </c>
    </row>
    <row r="29" spans="1:8" ht="15.75" customHeight="1" x14ac:dyDescent="0.25">
      <c r="B29" s="16" t="s">
        <v>94</v>
      </c>
      <c r="C29" s="54">
        <v>0.1353</v>
      </c>
    </row>
    <row r="30" spans="1:8" ht="15.75" customHeight="1" x14ac:dyDescent="0.25">
      <c r="B30" s="16" t="s">
        <v>95</v>
      </c>
      <c r="C30" s="54">
        <v>8.1900000000000001E-2</v>
      </c>
    </row>
    <row r="31" spans="1:8" ht="15.75" customHeight="1" x14ac:dyDescent="0.25">
      <c r="B31" s="16" t="s">
        <v>96</v>
      </c>
      <c r="C31" s="54">
        <v>6.5099999999999991E-2</v>
      </c>
    </row>
    <row r="32" spans="1:8" ht="15.75" customHeight="1" x14ac:dyDescent="0.25">
      <c r="B32" s="16" t="s">
        <v>97</v>
      </c>
      <c r="C32" s="54">
        <v>0.13070000000000001</v>
      </c>
    </row>
    <row r="33" spans="2:3" ht="15.75" customHeight="1" x14ac:dyDescent="0.25">
      <c r="B33" s="16" t="s">
        <v>98</v>
      </c>
      <c r="C33" s="54">
        <v>0.12709999999999999</v>
      </c>
    </row>
    <row r="34" spans="2:3" ht="15.75" customHeight="1" x14ac:dyDescent="0.25">
      <c r="B34" s="16" t="s">
        <v>99</v>
      </c>
      <c r="C34" s="54">
        <v>0.2243999999977648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0.64617294073104903</v>
      </c>
      <c r="D2" s="55">
        <v>0.64617294073104903</v>
      </c>
      <c r="E2" s="55">
        <v>0.76099973917007402</v>
      </c>
      <c r="F2" s="55">
        <v>0.71207433938980103</v>
      </c>
      <c r="G2" s="55">
        <v>0.74836087226867709</v>
      </c>
    </row>
    <row r="3" spans="1:15" ht="15.75" customHeight="1" x14ac:dyDescent="0.25">
      <c r="B3" s="7" t="s">
        <v>103</v>
      </c>
      <c r="C3" s="55">
        <v>0.19895566999912301</v>
      </c>
      <c r="D3" s="55">
        <v>0.19895566999912301</v>
      </c>
      <c r="E3" s="55">
        <v>0.101463742554188</v>
      </c>
      <c r="F3" s="55">
        <v>0.17635397613048501</v>
      </c>
      <c r="G3" s="55">
        <v>0.18041381239891</v>
      </c>
    </row>
    <row r="4" spans="1:15" ht="15.75" customHeight="1" x14ac:dyDescent="0.25">
      <c r="B4" s="7" t="s">
        <v>104</v>
      </c>
      <c r="C4" s="56">
        <v>0.11276332288980501</v>
      </c>
      <c r="D4" s="56">
        <v>0.11276332288980501</v>
      </c>
      <c r="E4" s="56">
        <v>3.4444905817508698E-2</v>
      </c>
      <c r="F4" s="56">
        <v>6.6618129611015306E-2</v>
      </c>
      <c r="G4" s="56">
        <v>4.8056781291961698E-2</v>
      </c>
    </row>
    <row r="5" spans="1:15" ht="15.75" customHeight="1" x14ac:dyDescent="0.25">
      <c r="B5" s="7" t="s">
        <v>105</v>
      </c>
      <c r="C5" s="56">
        <v>4.2108081281185213E-2</v>
      </c>
      <c r="D5" s="56">
        <v>4.2108081281185213E-2</v>
      </c>
      <c r="E5" s="56">
        <v>0.103091597557068</v>
      </c>
      <c r="F5" s="56">
        <v>4.4953558593988398E-2</v>
      </c>
      <c r="G5" s="56">
        <v>2.3168567568063701E-2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0.84221875667571988</v>
      </c>
      <c r="D8" s="55">
        <v>0.84221875667571988</v>
      </c>
      <c r="E8" s="55">
        <v>0.89759624004364003</v>
      </c>
      <c r="F8" s="55">
        <v>0.96434539556503296</v>
      </c>
      <c r="G8" s="55">
        <v>0.88850146532058705</v>
      </c>
    </row>
    <row r="9" spans="1:15" ht="15.75" customHeight="1" x14ac:dyDescent="0.25">
      <c r="B9" s="7" t="s">
        <v>108</v>
      </c>
      <c r="C9" s="55">
        <v>9.439625591039659E-2</v>
      </c>
      <c r="D9" s="55">
        <v>9.439625591039659E-2</v>
      </c>
      <c r="E9" s="55">
        <v>6.8416304886341109E-2</v>
      </c>
      <c r="F9" s="55">
        <v>1.9562441855669001E-2</v>
      </c>
      <c r="G9" s="55">
        <v>5.8254424482584E-2</v>
      </c>
    </row>
    <row r="10" spans="1:15" ht="15.75" customHeight="1" x14ac:dyDescent="0.25">
      <c r="B10" s="7" t="s">
        <v>109</v>
      </c>
      <c r="C10" s="56">
        <v>4.6282771974802003E-2</v>
      </c>
      <c r="D10" s="56">
        <v>4.6282771974802003E-2</v>
      </c>
      <c r="E10" s="56">
        <v>1.9563265144824999E-2</v>
      </c>
      <c r="F10" s="56">
        <v>1.0567899793386499E-2</v>
      </c>
      <c r="G10" s="56">
        <v>3.0839178711175901E-2</v>
      </c>
    </row>
    <row r="11" spans="1:15" ht="15.75" customHeight="1" x14ac:dyDescent="0.25">
      <c r="B11" s="7" t="s">
        <v>110</v>
      </c>
      <c r="C11" s="56">
        <v>1.7102241516113299E-2</v>
      </c>
      <c r="D11" s="56">
        <v>1.7102241516113299E-2</v>
      </c>
      <c r="E11" s="56">
        <v>1.4424221590161299E-2</v>
      </c>
      <c r="F11" s="56">
        <v>5.5242595262825003E-3</v>
      </c>
      <c r="G11" s="56">
        <v>2.24049519747496E-2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0.62407766624999994</v>
      </c>
      <c r="D14" s="57">
        <v>0.59355650138799998</v>
      </c>
      <c r="E14" s="57">
        <v>0.59355650138799998</v>
      </c>
      <c r="F14" s="57">
        <v>0.38795445540500001</v>
      </c>
      <c r="G14" s="57">
        <v>0.38795445540500001</v>
      </c>
      <c r="H14" s="58">
        <v>0.35499999999999998</v>
      </c>
      <c r="I14" s="58">
        <v>0.14376119402985069</v>
      </c>
      <c r="J14" s="58">
        <v>0.1145074626865672</v>
      </c>
      <c r="K14" s="58">
        <v>9.2776119402985066E-2</v>
      </c>
      <c r="L14" s="58">
        <v>0.288539892312</v>
      </c>
      <c r="M14" s="58">
        <v>0.2219437675465</v>
      </c>
      <c r="N14" s="58">
        <v>0.22037112745949999</v>
      </c>
      <c r="O14" s="58">
        <v>0.23050803873799999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0.34572890920155769</v>
      </c>
      <c r="D15" s="55">
        <f t="shared" si="0"/>
        <v>0.32882067869443826</v>
      </c>
      <c r="E15" s="55">
        <f t="shared" si="0"/>
        <v>0.32882067869443826</v>
      </c>
      <c r="F15" s="55">
        <f t="shared" si="0"/>
        <v>0.21492047855679056</v>
      </c>
      <c r="G15" s="55">
        <f t="shared" si="0"/>
        <v>0.21492047855679056</v>
      </c>
      <c r="H15" s="55">
        <f t="shared" si="0"/>
        <v>0.19666424453873491</v>
      </c>
      <c r="I15" s="55">
        <f t="shared" si="0"/>
        <v>7.964137075455513E-2</v>
      </c>
      <c r="J15" s="55">
        <f t="shared" si="0"/>
        <v>6.3435277868453849E-2</v>
      </c>
      <c r="K15" s="55">
        <f t="shared" si="0"/>
        <v>5.1396466010207108E-2</v>
      </c>
      <c r="L15" s="55">
        <f t="shared" si="0"/>
        <v>0.15984642236852792</v>
      </c>
      <c r="M15" s="55">
        <f t="shared" si="0"/>
        <v>0.12295324894257187</v>
      </c>
      <c r="N15" s="55">
        <f t="shared" si="0"/>
        <v>0.12208203183090656</v>
      </c>
      <c r="O15" s="55">
        <f t="shared" si="0"/>
        <v>0.12769771633384286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0.79653984308242798</v>
      </c>
      <c r="D2" s="56">
        <v>0.40002630000000011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7.6249025762081105E-2</v>
      </c>
      <c r="D3" s="56">
        <v>0.16771440000000001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5.8421913534402813E-2</v>
      </c>
      <c r="D4" s="56">
        <v>0.2675015</v>
      </c>
      <c r="E4" s="56">
        <v>0.709208965301514</v>
      </c>
      <c r="F4" s="56">
        <v>0.28720593452453602</v>
      </c>
      <c r="G4" s="56">
        <v>0</v>
      </c>
    </row>
    <row r="5" spans="1:7" x14ac:dyDescent="0.25">
      <c r="B5" s="98" t="s">
        <v>122</v>
      </c>
      <c r="C5" s="55">
        <v>6.8789217621088E-2</v>
      </c>
      <c r="D5" s="55">
        <v>0.16475780000000001</v>
      </c>
      <c r="E5" s="55">
        <v>0.290791034698486</v>
      </c>
      <c r="F5" s="55">
        <v>0.71279406547546398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2022-02-01T03:22:57Z</dcterms:modified>
</cp:coreProperties>
</file>