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6C8FB61A-3C3C-4D1C-B794-82D368901A2F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I38" i="2"/>
  <c r="H38" i="2"/>
  <c r="G38" i="2"/>
  <c r="A35" i="2"/>
  <c r="A33" i="2"/>
  <c r="A31" i="2"/>
  <c r="A29" i="2"/>
  <c r="A27" i="2"/>
  <c r="A25" i="2"/>
  <c r="A23" i="2"/>
  <c r="A21" i="2"/>
  <c r="A19" i="2"/>
  <c r="A17" i="2"/>
  <c r="A15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2" i="2" s="1"/>
  <c r="C33" i="1"/>
  <c r="C20" i="1"/>
  <c r="A18" i="2" l="1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37" i="2"/>
  <c r="A14" i="2"/>
  <c r="A22" i="2"/>
  <c r="A30" i="2"/>
  <c r="A38" i="2"/>
  <c r="A40" i="2"/>
  <c r="D58" i="20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<sst xmlns="http://schemas.openxmlformats.org/spreadsheetml/2006/main" count="2092" uniqueCount="341">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</sst>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40948.453125000007</v>
      </c>
    </row>
    <row r="8" spans="1:3" ht="15" customHeight="1" x14ac:dyDescent="0.25">
      <c r="B8" s="7" t="s">
        <v>8</v>
      </c>
      <c r="C8" s="46">
        <v>0.127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0.72714500427246098</v>
      </c>
    </row>
    <row r="11" spans="1:3" ht="15" customHeight="1" x14ac:dyDescent="0.25">
      <c r="B11" s="7" t="s">
        <v>11</v>
      </c>
      <c r="C11" s="46">
        <v>0.92599999999999993</v>
      </c>
    </row>
    <row r="12" spans="1:3" ht="15" customHeight="1" x14ac:dyDescent="0.25">
      <c r="B12" s="7" t="s">
        <v>12</v>
      </c>
      <c r="C12" s="46">
        <v>0.67400000000000004</v>
      </c>
    </row>
    <row r="13" spans="1:3" ht="15" customHeight="1" x14ac:dyDescent="0.25">
      <c r="B13" s="7" t="s">
        <v>13</v>
      </c>
      <c r="C13" s="46">
        <v>0.34100000000000003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0.1298</v>
      </c>
    </row>
    <row r="24" spans="1:3" ht="15" customHeight="1" x14ac:dyDescent="0.25">
      <c r="B24" s="12" t="s">
        <v>22</v>
      </c>
      <c r="C24" s="47">
        <v>0.56009999999999993</v>
      </c>
    </row>
    <row r="25" spans="1:3" ht="15" customHeight="1" x14ac:dyDescent="0.25">
      <c r="B25" s="12" t="s">
        <v>23</v>
      </c>
      <c r="C25" s="47">
        <v>0.27879999999999999</v>
      </c>
    </row>
    <row r="26" spans="1:3" ht="15" customHeight="1" x14ac:dyDescent="0.25">
      <c r="B26" s="12" t="s">
        <v>24</v>
      </c>
      <c r="C26" s="47">
        <v>3.1300000000000001E-2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0.29199999999999998</v>
      </c>
    </row>
    <row r="30" spans="1:3" ht="14.25" customHeight="1" x14ac:dyDescent="0.25">
      <c r="B30" s="22" t="s">
        <v>27</v>
      </c>
      <c r="C30" s="49">
        <v>5.8000000000000003E-2</v>
      </c>
    </row>
    <row r="31" spans="1:3" ht="14.25" customHeight="1" x14ac:dyDescent="0.25">
      <c r="B31" s="22" t="s">
        <v>28</v>
      </c>
      <c r="C31" s="49">
        <v>0.12</v>
      </c>
    </row>
    <row r="32" spans="1:3" ht="14.25" customHeight="1" x14ac:dyDescent="0.25">
      <c r="B32" s="22" t="s">
        <v>29</v>
      </c>
      <c r="C32" s="49">
        <v>0.53</v>
      </c>
    </row>
    <row r="33" spans="1:5" ht="13.2" customHeight="1" x14ac:dyDescent="0.25">
      <c r="B33" s="24" t="s">
        <v>30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8.1373987167464108</v>
      </c>
    </row>
    <row r="38" spans="1:5" ht="15" customHeight="1" x14ac:dyDescent="0.25">
      <c r="B38" s="28" t="s">
        <v>34</v>
      </c>
      <c r="C38" s="117">
        <v>10.5892904273596</v>
      </c>
      <c r="D38" s="9"/>
      <c r="E38" s="10"/>
    </row>
    <row r="39" spans="1:5" ht="15" customHeight="1" x14ac:dyDescent="0.25">
      <c r="B39" s="28" t="s">
        <v>35</v>
      </c>
      <c r="C39" s="117">
        <v>12.3058188951809</v>
      </c>
      <c r="D39" s="9"/>
      <c r="E39" s="9"/>
    </row>
    <row r="40" spans="1:5" ht="15" customHeight="1" x14ac:dyDescent="0.25">
      <c r="B40" s="28" t="s">
        <v>36</v>
      </c>
      <c r="C40" s="117">
        <v>36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6.5300996180000004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2.1675900000000001E-2</v>
      </c>
      <c r="D45" s="9"/>
    </row>
    <row r="46" spans="1:5" ht="15.75" customHeight="1" x14ac:dyDescent="0.25">
      <c r="B46" s="28" t="s">
        <v>41</v>
      </c>
      <c r="C46" s="47">
        <v>8.2277100000000006E-2</v>
      </c>
      <c r="D46" s="9"/>
    </row>
    <row r="47" spans="1:5" ht="15.75" customHeight="1" x14ac:dyDescent="0.25">
      <c r="B47" s="28" t="s">
        <v>42</v>
      </c>
      <c r="C47" s="47">
        <v>0.1783778</v>
      </c>
      <c r="D47" s="9"/>
      <c r="E47" s="10"/>
    </row>
    <row r="48" spans="1:5" ht="15" customHeight="1" x14ac:dyDescent="0.25">
      <c r="B48" s="28" t="s">
        <v>43</v>
      </c>
      <c r="C48" s="48">
        <v>0.71766920000000001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3.2</v>
      </c>
      <c r="D51" s="9"/>
    </row>
    <row r="52" spans="1:4" ht="15" customHeight="1" x14ac:dyDescent="0.25">
      <c r="B52" s="28" t="s">
        <v>46</v>
      </c>
      <c r="C52" s="51">
        <v>3.2</v>
      </c>
    </row>
    <row r="53" spans="1:4" ht="15.75" customHeight="1" x14ac:dyDescent="0.25">
      <c r="B53" s="28" t="s">
        <v>47</v>
      </c>
      <c r="C53" s="51">
        <v>3.2</v>
      </c>
    </row>
    <row r="54" spans="1:4" ht="15.75" customHeight="1" x14ac:dyDescent="0.25">
      <c r="B54" s="28" t="s">
        <v>48</v>
      </c>
      <c r="C54" s="51">
        <v>3.2</v>
      </c>
    </row>
    <row r="55" spans="1:4" ht="15.75" customHeight="1" x14ac:dyDescent="0.25">
      <c r="B55" s="28" t="s">
        <v>49</v>
      </c>
      <c r="C55" s="51">
        <v>3.2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1.934703748488513E-2</v>
      </c>
    </row>
    <row r="59" spans="1:4" ht="15.75" customHeight="1" x14ac:dyDescent="0.25">
      <c r="B59" s="28" t="s">
        <v>52</v>
      </c>
      <c r="C59" s="46">
        <v>0.53028061915552849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8.5988007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0.22251890454814399</v>
      </c>
      <c r="C2" s="115">
        <v>0.95</v>
      </c>
      <c r="D2" s="116">
        <v>61.861086469337543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39.966012526302137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474.4736397477613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1.45725994740313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13.098311970098051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13.098311970098051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13.098311970098051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13.098311970098051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13.098311970098051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13.098311970098051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0.80507776999339498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0.45717222222222198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0.57829639999999993</v>
      </c>
      <c r="C18" s="115">
        <v>0.95</v>
      </c>
      <c r="D18" s="116">
        <v>10.92023727763495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0.57829639999999993</v>
      </c>
      <c r="C19" s="115">
        <v>0.95</v>
      </c>
      <c r="D19" s="116">
        <v>10.92023727763495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0.96404709999999993</v>
      </c>
      <c r="C21" s="115">
        <v>0.95</v>
      </c>
      <c r="D21" s="116">
        <v>15.02309818297103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22.648664763181358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4.3331704911650171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0.72141582227670997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18.55694520304651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9.5506578683853094E-2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</v>
      </c>
      <c r="C29" s="115">
        <v>0.95</v>
      </c>
      <c r="D29" s="116">
        <v>122.3932530911411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0.61300697415096694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1.737469925830645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0.163617968559265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0.85781077575415399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0.90082766643260992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1.895773684330621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0.87858523549794398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3.2</v>
      </c>
      <c r="C2" s="18">
        <f>'Baseline year population inputs'!C52</f>
        <v>3.2</v>
      </c>
      <c r="D2" s="18">
        <f>'Baseline year population inputs'!C53</f>
        <v>3.2</v>
      </c>
      <c r="E2" s="18">
        <f>'Baseline year population inputs'!C54</f>
        <v>3.2</v>
      </c>
      <c r="F2" s="18">
        <f>'Baseline year population inputs'!C55</f>
        <v>3.2</v>
      </c>
    </row>
    <row r="3" spans="1:6" ht="15.75" customHeight="1" x14ac:dyDescent="0.25">
      <c r="A3" s="4" t="s">
        <v>204</v>
      </c>
      <c r="B3" s="18">
        <f>frac_mam_1month * 2.6</f>
        <v>0.11636460945010174</v>
      </c>
      <c r="C3" s="18">
        <f>frac_mam_1_5months * 2.6</f>
        <v>0.11636460945010174</v>
      </c>
      <c r="D3" s="18">
        <f>frac_mam_6_11months * 2.6</f>
        <v>2.1411198750138343E-2</v>
      </c>
      <c r="E3" s="18">
        <f>frac_mam_12_23months * 2.6</f>
        <v>5.4606378544122605E-3</v>
      </c>
      <c r="F3" s="18">
        <f>frac_mam_24_59months * 2.6</f>
        <v>3.3434099517762578E-2</v>
      </c>
    </row>
    <row r="4" spans="1:6" ht="15.75" customHeight="1" x14ac:dyDescent="0.25">
      <c r="A4" s="4" t="s">
        <v>205</v>
      </c>
      <c r="B4" s="18">
        <f>frac_sam_1month * 2.6</f>
        <v>5.1407947391271636E-2</v>
      </c>
      <c r="C4" s="18">
        <f>frac_sam_1_5months * 2.6</f>
        <v>5.1407947391271636E-2</v>
      </c>
      <c r="D4" s="18">
        <f>frac_sam_6_11months * 2.6</f>
        <v>1.2643503397703102E-2</v>
      </c>
      <c r="E4" s="18">
        <f>frac_sam_12_23months * 2.6</f>
        <v>2.3616214096546243E-2</v>
      </c>
      <c r="F4" s="18">
        <f>frac_sam_24_59months * 2.6</f>
        <v>6.1943234875797611E-3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0.127</v>
      </c>
      <c r="E2" s="65">
        <f>food_insecure</f>
        <v>0.127</v>
      </c>
      <c r="F2" s="65">
        <f>food_insecure</f>
        <v>0.127</v>
      </c>
      <c r="G2" s="65">
        <f>food_insecure</f>
        <v>0.127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0.127</v>
      </c>
      <c r="F5" s="65">
        <f>food_insecure</f>
        <v>0.127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0.127</v>
      </c>
      <c r="F8" s="65">
        <f>food_insecure</f>
        <v>0.127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0.127</v>
      </c>
      <c r="F9" s="65">
        <f>food_insecure</f>
        <v>0.127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0.67400000000000004</v>
      </c>
      <c r="E10" s="65">
        <f>IF(ISBLANK(comm_deliv), frac_children_health_facility,1)</f>
        <v>0.67400000000000004</v>
      </c>
      <c r="F10" s="65">
        <f>IF(ISBLANK(comm_deliv), frac_children_health_facility,1)</f>
        <v>0.67400000000000004</v>
      </c>
      <c r="G10" s="65">
        <f>IF(ISBLANK(comm_deliv), frac_children_health_facility,1)</f>
        <v>0.67400000000000004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0.127</v>
      </c>
      <c r="I15" s="65">
        <f>food_insecure</f>
        <v>0.127</v>
      </c>
      <c r="J15" s="65">
        <f>food_insecure</f>
        <v>0.127</v>
      </c>
      <c r="K15" s="65">
        <f>food_insecure</f>
        <v>0.127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0.92599999999999993</v>
      </c>
      <c r="I18" s="65">
        <f>frac_PW_health_facility</f>
        <v>0.92599999999999993</v>
      </c>
      <c r="J18" s="65">
        <f>frac_PW_health_facility</f>
        <v>0.92599999999999993</v>
      </c>
      <c r="K18" s="65">
        <f>frac_PW_health_facility</f>
        <v>0.92599999999999993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0.34100000000000003</v>
      </c>
      <c r="M24" s="65">
        <f>famplan_unmet_need</f>
        <v>0.34100000000000003</v>
      </c>
      <c r="N24" s="65">
        <f>famplan_unmet_need</f>
        <v>0.34100000000000003</v>
      </c>
      <c r="O24" s="65">
        <f>famplan_unmet_need</f>
        <v>0.34100000000000003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0.14097599064254757</v>
      </c>
      <c r="M25" s="65">
        <f>(1-food_insecure)*(0.49)+food_insecure*(0.7)</f>
        <v>0.51666999999999996</v>
      </c>
      <c r="N25" s="65">
        <f>(1-food_insecure)*(0.49)+food_insecure*(0.7)</f>
        <v>0.51666999999999996</v>
      </c>
      <c r="O25" s="65">
        <f>(1-food_insecure)*(0.49)+food_insecure*(0.7)</f>
        <v>0.51666999999999996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6.0418281703948959E-2</v>
      </c>
      <c r="M26" s="65">
        <f>(1-food_insecure)*(0.21)+food_insecure*(0.3)</f>
        <v>0.22142999999999999</v>
      </c>
      <c r="N26" s="65">
        <f>(1-food_insecure)*(0.21)+food_insecure*(0.3)</f>
        <v>0.22142999999999999</v>
      </c>
      <c r="O26" s="65">
        <f>(1-food_insecure)*(0.21)+food_insecure*(0.3)</f>
        <v>0.22142999999999999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7.1460723381042465E-2</v>
      </c>
      <c r="M27" s="65">
        <f>(1-food_insecure)*(0.3)</f>
        <v>0.26189999999999997</v>
      </c>
      <c r="N27" s="65">
        <f>(1-food_insecure)*(0.3)</f>
        <v>0.26189999999999997</v>
      </c>
      <c r="O27" s="65">
        <f>(1-food_insecure)*(0.3)</f>
        <v>0.26189999999999997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0.72714500427246098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8614.5891999999985</v>
      </c>
      <c r="C2" s="53">
        <v>20000</v>
      </c>
      <c r="D2" s="53">
        <v>39000</v>
      </c>
      <c r="E2" s="53">
        <v>32000</v>
      </c>
      <c r="F2" s="53">
        <v>23000</v>
      </c>
      <c r="G2" s="14">
        <f t="shared" ref="G2:G11" si="0">C2+D2+E2+F2</f>
        <v>114000</v>
      </c>
      <c r="H2" s="14">
        <f t="shared" ref="H2:H11" si="1">(B2 + stillbirth*B2/(1000-stillbirth))/(1-abortion)</f>
        <v>9089.3218923014902</v>
      </c>
      <c r="I2" s="14">
        <f t="shared" ref="I2:I11" si="2">G2-H2</f>
        <v>104910.67810769851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8648.6255999999994</v>
      </c>
      <c r="C3" s="53">
        <v>20000</v>
      </c>
      <c r="D3" s="53">
        <v>39000</v>
      </c>
      <c r="E3" s="53">
        <v>32000</v>
      </c>
      <c r="F3" s="53">
        <v>24000</v>
      </c>
      <c r="G3" s="14">
        <f t="shared" si="0"/>
        <v>115000</v>
      </c>
      <c r="H3" s="14">
        <f t="shared" si="1"/>
        <v>9125.2339698797405</v>
      </c>
      <c r="I3" s="14">
        <f t="shared" si="2"/>
        <v>105874.76603012026</v>
      </c>
    </row>
    <row r="4" spans="1:9" ht="15.75" customHeight="1" x14ac:dyDescent="0.25">
      <c r="A4" s="7">
        <f t="shared" si="3"/>
        <v>2023</v>
      </c>
      <c r="B4" s="52">
        <v>8656.8545999999988</v>
      </c>
      <c r="C4" s="53">
        <v>19000</v>
      </c>
      <c r="D4" s="53">
        <v>40000</v>
      </c>
      <c r="E4" s="53">
        <v>34000</v>
      </c>
      <c r="F4" s="53">
        <v>24000</v>
      </c>
      <c r="G4" s="14">
        <f t="shared" si="0"/>
        <v>117000</v>
      </c>
      <c r="H4" s="14">
        <f t="shared" si="1"/>
        <v>9133.9164535264063</v>
      </c>
      <c r="I4" s="14">
        <f t="shared" si="2"/>
        <v>107866.08354647359</v>
      </c>
    </row>
    <row r="5" spans="1:9" ht="15.75" customHeight="1" x14ac:dyDescent="0.25">
      <c r="A5" s="7">
        <f t="shared" si="3"/>
        <v>2024</v>
      </c>
      <c r="B5" s="52">
        <v>8680.7291999999998</v>
      </c>
      <c r="C5" s="53">
        <v>19000</v>
      </c>
      <c r="D5" s="53">
        <v>40000</v>
      </c>
      <c r="E5" s="53">
        <v>34000</v>
      </c>
      <c r="F5" s="53">
        <v>26000</v>
      </c>
      <c r="G5" s="14">
        <f t="shared" si="0"/>
        <v>119000</v>
      </c>
      <c r="H5" s="14">
        <f t="shared" si="1"/>
        <v>9159.1067347356311</v>
      </c>
      <c r="I5" s="14">
        <f t="shared" si="2"/>
        <v>109840.89326526437</v>
      </c>
    </row>
    <row r="6" spans="1:9" ht="15.75" customHeight="1" x14ac:dyDescent="0.25">
      <c r="A6" s="7">
        <f t="shared" si="3"/>
        <v>2025</v>
      </c>
      <c r="B6" s="52">
        <v>8679.4519999999993</v>
      </c>
      <c r="C6" s="53">
        <v>19000</v>
      </c>
      <c r="D6" s="53">
        <v>40000</v>
      </c>
      <c r="E6" s="53">
        <v>36000</v>
      </c>
      <c r="F6" s="53">
        <v>26000</v>
      </c>
      <c r="G6" s="14">
        <f t="shared" si="0"/>
        <v>121000</v>
      </c>
      <c r="H6" s="14">
        <f t="shared" si="1"/>
        <v>9157.7591508112746</v>
      </c>
      <c r="I6" s="14">
        <f t="shared" si="2"/>
        <v>111842.24084918873</v>
      </c>
    </row>
    <row r="7" spans="1:9" ht="15.75" customHeight="1" x14ac:dyDescent="0.25">
      <c r="A7" s="7">
        <f t="shared" si="3"/>
        <v>2026</v>
      </c>
      <c r="B7" s="52">
        <v>8679.489599999999</v>
      </c>
      <c r="C7" s="53">
        <v>19000</v>
      </c>
      <c r="D7" s="53">
        <v>41000</v>
      </c>
      <c r="E7" s="53">
        <v>36000</v>
      </c>
      <c r="F7" s="53">
        <v>27000</v>
      </c>
      <c r="G7" s="14">
        <f t="shared" si="0"/>
        <v>123000</v>
      </c>
      <c r="H7" s="14">
        <f t="shared" si="1"/>
        <v>9157.798822871684</v>
      </c>
      <c r="I7" s="14">
        <f t="shared" si="2"/>
        <v>113842.20117712831</v>
      </c>
    </row>
    <row r="8" spans="1:9" ht="15.75" customHeight="1" x14ac:dyDescent="0.25">
      <c r="A8" s="7">
        <f t="shared" si="3"/>
        <v>2027</v>
      </c>
      <c r="B8" s="52">
        <v>8654.5998</v>
      </c>
      <c r="C8" s="53">
        <v>19000</v>
      </c>
      <c r="D8" s="53">
        <v>41000</v>
      </c>
      <c r="E8" s="53">
        <v>38000</v>
      </c>
      <c r="F8" s="53">
        <v>28000</v>
      </c>
      <c r="G8" s="14">
        <f t="shared" si="0"/>
        <v>126000</v>
      </c>
      <c r="H8" s="14">
        <f t="shared" si="1"/>
        <v>9131.53739603139</v>
      </c>
      <c r="I8" s="14">
        <f t="shared" si="2"/>
        <v>116868.46260396861</v>
      </c>
    </row>
    <row r="9" spans="1:9" ht="15.75" customHeight="1" x14ac:dyDescent="0.25">
      <c r="A9" s="7">
        <f t="shared" si="3"/>
        <v>2028</v>
      </c>
      <c r="B9" s="52">
        <v>8624.6896000000015</v>
      </c>
      <c r="C9" s="53">
        <v>19000</v>
      </c>
      <c r="D9" s="53">
        <v>41000</v>
      </c>
      <c r="E9" s="53">
        <v>38000</v>
      </c>
      <c r="F9" s="53">
        <v>29000</v>
      </c>
      <c r="G9" s="14">
        <f t="shared" si="0"/>
        <v>127000</v>
      </c>
      <c r="H9" s="14">
        <f t="shared" si="1"/>
        <v>9099.978905039954</v>
      </c>
      <c r="I9" s="14">
        <f t="shared" si="2"/>
        <v>117900.02109496004</v>
      </c>
    </row>
    <row r="10" spans="1:9" ht="15.75" customHeight="1" x14ac:dyDescent="0.25">
      <c r="A10" s="7">
        <f t="shared" si="3"/>
        <v>2029</v>
      </c>
      <c r="B10" s="52">
        <v>8608.231600000001</v>
      </c>
      <c r="C10" s="53">
        <v>20000</v>
      </c>
      <c r="D10" s="53">
        <v>41000</v>
      </c>
      <c r="E10" s="53">
        <v>38000</v>
      </c>
      <c r="F10" s="53">
        <v>30000</v>
      </c>
      <c r="G10" s="14">
        <f t="shared" si="0"/>
        <v>129000</v>
      </c>
      <c r="H10" s="14">
        <f t="shared" si="1"/>
        <v>9082.6139377466225</v>
      </c>
      <c r="I10" s="14">
        <f t="shared" si="2"/>
        <v>119917.38606225338</v>
      </c>
    </row>
    <row r="11" spans="1:9" ht="15.75" customHeight="1" x14ac:dyDescent="0.25">
      <c r="A11" s="7">
        <f t="shared" si="3"/>
        <v>2030</v>
      </c>
      <c r="B11" s="52">
        <v>8567.9220000000005</v>
      </c>
      <c r="C11" s="53">
        <v>20000</v>
      </c>
      <c r="D11" s="53">
        <v>40000</v>
      </c>
      <c r="E11" s="53">
        <v>40000</v>
      </c>
      <c r="F11" s="53">
        <v>31000</v>
      </c>
      <c r="G11" s="14">
        <f t="shared" si="0"/>
        <v>131000</v>
      </c>
      <c r="H11" s="14">
        <f t="shared" si="1"/>
        <v>9040.082956727827</v>
      </c>
      <c r="I11" s="14">
        <f t="shared" si="2"/>
        <v>121959.91704327217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0</v>
      </c>
    </row>
    <row r="4" spans="1:8" ht="15.75" customHeight="1" x14ac:dyDescent="0.25">
      <c r="B4" s="16" t="s">
        <v>69</v>
      </c>
      <c r="C4" s="54">
        <v>9.8596042264915779E-2</v>
      </c>
    </row>
    <row r="5" spans="1:8" ht="15.75" customHeight="1" x14ac:dyDescent="0.25">
      <c r="B5" s="16" t="s">
        <v>70</v>
      </c>
      <c r="C5" s="54">
        <v>3.1972797420602918E-2</v>
      </c>
    </row>
    <row r="6" spans="1:8" ht="15.75" customHeight="1" x14ac:dyDescent="0.25">
      <c r="B6" s="16" t="s">
        <v>71</v>
      </c>
      <c r="C6" s="54">
        <v>0.1456370449712639</v>
      </c>
    </row>
    <row r="7" spans="1:8" ht="15.75" customHeight="1" x14ac:dyDescent="0.25">
      <c r="B7" s="16" t="s">
        <v>72</v>
      </c>
      <c r="C7" s="54">
        <v>0.34646208729211098</v>
      </c>
    </row>
    <row r="8" spans="1:8" ht="15.75" customHeight="1" x14ac:dyDescent="0.25">
      <c r="B8" s="16" t="s">
        <v>73</v>
      </c>
      <c r="C8" s="54">
        <v>0</v>
      </c>
    </row>
    <row r="9" spans="1:8" ht="15.75" customHeight="1" x14ac:dyDescent="0.25">
      <c r="B9" s="16" t="s">
        <v>74</v>
      </c>
      <c r="C9" s="54">
        <v>0.2083301883812648</v>
      </c>
    </row>
    <row r="10" spans="1:8" ht="15.75" customHeight="1" x14ac:dyDescent="0.25">
      <c r="B10" s="16" t="s">
        <v>75</v>
      </c>
      <c r="C10" s="54">
        <v>0.1690018396698417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8.8469789749967359E-2</v>
      </c>
      <c r="D14" s="54">
        <v>8.8469789749967359E-2</v>
      </c>
      <c r="E14" s="54">
        <v>8.8469789749967359E-2</v>
      </c>
      <c r="F14" s="54">
        <v>8.8469789749967359E-2</v>
      </c>
    </row>
    <row r="15" spans="1:8" ht="15.75" customHeight="1" x14ac:dyDescent="0.25">
      <c r="B15" s="16" t="s">
        <v>82</v>
      </c>
      <c r="C15" s="54">
        <v>6.923867485616983E-2</v>
      </c>
      <c r="D15" s="54">
        <v>6.923867485616983E-2</v>
      </c>
      <c r="E15" s="54">
        <v>6.923867485616983E-2</v>
      </c>
      <c r="F15" s="54">
        <v>6.923867485616983E-2</v>
      </c>
    </row>
    <row r="16" spans="1:8" ht="15.75" customHeight="1" x14ac:dyDescent="0.25">
      <c r="B16" s="16" t="s">
        <v>83</v>
      </c>
      <c r="C16" s="54">
        <v>6.2786232027858954E-3</v>
      </c>
      <c r="D16" s="54">
        <v>6.2786232027858954E-3</v>
      </c>
      <c r="E16" s="54">
        <v>6.2786232027858954E-3</v>
      </c>
      <c r="F16" s="54">
        <v>6.2786232027858954E-3</v>
      </c>
    </row>
    <row r="17" spans="1:8" ht="15.75" customHeight="1" x14ac:dyDescent="0.25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5">
      <c r="B20" s="16" t="s">
        <v>87</v>
      </c>
      <c r="C20" s="54">
        <v>0.16236461788190751</v>
      </c>
      <c r="D20" s="54">
        <v>0.16236461788190751</v>
      </c>
      <c r="E20" s="54">
        <v>0.16236461788190751</v>
      </c>
      <c r="F20" s="54">
        <v>0.16236461788190751</v>
      </c>
    </row>
    <row r="21" spans="1:8" ht="15.75" customHeight="1" x14ac:dyDescent="0.25">
      <c r="B21" s="16" t="s">
        <v>88</v>
      </c>
      <c r="C21" s="54">
        <v>0.1583193049197596</v>
      </c>
      <c r="D21" s="54">
        <v>0.1583193049197596</v>
      </c>
      <c r="E21" s="54">
        <v>0.1583193049197596</v>
      </c>
      <c r="F21" s="54">
        <v>0.1583193049197596</v>
      </c>
    </row>
    <row r="22" spans="1:8" ht="15.75" customHeight="1" x14ac:dyDescent="0.25">
      <c r="B22" s="16" t="s">
        <v>89</v>
      </c>
      <c r="C22" s="54">
        <v>0.51532898938940963</v>
      </c>
      <c r="D22" s="54">
        <v>0.51532898938940963</v>
      </c>
      <c r="E22" s="54">
        <v>0.51532898938940963</v>
      </c>
      <c r="F22" s="54">
        <v>0.51532898938940963</v>
      </c>
    </row>
    <row r="23" spans="1:8" ht="15.75" customHeight="1" x14ac:dyDescent="0.25">
      <c r="B23" s="24" t="s">
        <v>30</v>
      </c>
      <c r="C23" s="50">
        <f>SUM(C14:C22)</f>
        <v>0.99999999999999978</v>
      </c>
      <c r="D23" s="50">
        <f>SUM(D14:D22)</f>
        <v>0.99999999999999978</v>
      </c>
      <c r="E23" s="50">
        <f>SUM(E14:E22)</f>
        <v>0.99999999999999978</v>
      </c>
      <c r="F23" s="50">
        <f>SUM(F14:F22)</f>
        <v>0.99999999999999978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6.0900000000000003E-2</v>
      </c>
    </row>
    <row r="27" spans="1:8" ht="15.75" customHeight="1" x14ac:dyDescent="0.25">
      <c r="B27" s="16" t="s">
        <v>92</v>
      </c>
      <c r="C27" s="54">
        <v>1.8499999999999999E-2</v>
      </c>
    </row>
    <row r="28" spans="1:8" ht="15.75" customHeight="1" x14ac:dyDescent="0.25">
      <c r="B28" s="16" t="s">
        <v>93</v>
      </c>
      <c r="C28" s="54">
        <v>0.14410000000000001</v>
      </c>
    </row>
    <row r="29" spans="1:8" ht="15.75" customHeight="1" x14ac:dyDescent="0.25">
      <c r="B29" s="16" t="s">
        <v>94</v>
      </c>
      <c r="C29" s="54">
        <v>0.27289999999999998</v>
      </c>
    </row>
    <row r="30" spans="1:8" ht="15.75" customHeight="1" x14ac:dyDescent="0.25">
      <c r="B30" s="16" t="s">
        <v>95</v>
      </c>
      <c r="C30" s="54">
        <v>8.5600000000000009E-2</v>
      </c>
    </row>
    <row r="31" spans="1:8" ht="15.75" customHeight="1" x14ac:dyDescent="0.25">
      <c r="B31" s="16" t="s">
        <v>96</v>
      </c>
      <c r="C31" s="54">
        <v>0.1019</v>
      </c>
    </row>
    <row r="32" spans="1:8" ht="15.75" customHeight="1" x14ac:dyDescent="0.25">
      <c r="B32" s="16" t="s">
        <v>97</v>
      </c>
      <c r="C32" s="54">
        <v>2.9000000000000001E-2</v>
      </c>
    </row>
    <row r="33" spans="2:3" ht="15.75" customHeight="1" x14ac:dyDescent="0.25">
      <c r="B33" s="16" t="s">
        <v>98</v>
      </c>
      <c r="C33" s="54">
        <v>0.126</v>
      </c>
    </row>
    <row r="34" spans="2:3" ht="15.75" customHeight="1" x14ac:dyDescent="0.25">
      <c r="B34" s="16" t="s">
        <v>99</v>
      </c>
      <c r="C34" s="54">
        <v>0.16109999999776481</v>
      </c>
    </row>
    <row r="35" spans="2:3" ht="15.75" customHeight="1" x14ac:dyDescent="0.25">
      <c r="B35" s="24" t="s">
        <v>30</v>
      </c>
      <c r="C35" s="50">
        <f>SUM(C26:C34)</f>
        <v>0.99999999999776479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0.65130323171615601</v>
      </c>
      <c r="D2" s="55">
        <v>0.65130323171615601</v>
      </c>
      <c r="E2" s="55">
        <v>0.63581007719039906</v>
      </c>
      <c r="F2" s="55">
        <v>0.54729175567626998</v>
      </c>
      <c r="G2" s="55">
        <v>0.51690769195556596</v>
      </c>
    </row>
    <row r="3" spans="1:15" ht="15.75" customHeight="1" x14ac:dyDescent="0.25">
      <c r="B3" s="7" t="s">
        <v>103</v>
      </c>
      <c r="C3" s="55">
        <v>0.25734114646911599</v>
      </c>
      <c r="D3" s="55">
        <v>0.25734114646911599</v>
      </c>
      <c r="E3" s="55">
        <v>0.30491283535957298</v>
      </c>
      <c r="F3" s="55">
        <v>0.30108001828193698</v>
      </c>
      <c r="G3" s="55">
        <v>0.3126400411129</v>
      </c>
    </row>
    <row r="4" spans="1:15" ht="15.75" customHeight="1" x14ac:dyDescent="0.25">
      <c r="B4" s="7" t="s">
        <v>104</v>
      </c>
      <c r="C4" s="56">
        <v>8.403609693050379E-2</v>
      </c>
      <c r="D4" s="56">
        <v>8.403609693050379E-2</v>
      </c>
      <c r="E4" s="56">
        <v>4.9786336719989797E-2</v>
      </c>
      <c r="F4" s="56">
        <v>0.129026889801025</v>
      </c>
      <c r="G4" s="56">
        <v>0.13913692533969901</v>
      </c>
    </row>
    <row r="5" spans="1:15" ht="15.75" customHeight="1" x14ac:dyDescent="0.25">
      <c r="B5" s="7" t="s">
        <v>105</v>
      </c>
      <c r="C5" s="56">
        <v>7.3194904252887006E-3</v>
      </c>
      <c r="D5" s="56">
        <v>7.3194904252887006E-3</v>
      </c>
      <c r="E5" s="56">
        <v>9.4907470047473994E-3</v>
      </c>
      <c r="F5" s="56">
        <v>2.2601338103413599E-2</v>
      </c>
      <c r="G5" s="56">
        <v>3.1315367668867097E-2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0.82234996557235707</v>
      </c>
      <c r="D8" s="55">
        <v>0.82234996557235707</v>
      </c>
      <c r="E8" s="55">
        <v>0.87191683053970293</v>
      </c>
      <c r="F8" s="55">
        <v>0.88431644439697299</v>
      </c>
      <c r="G8" s="55">
        <v>0.89875251054763794</v>
      </c>
    </row>
    <row r="9" spans="1:15" ht="15.75" customHeight="1" x14ac:dyDescent="0.25">
      <c r="B9" s="7" t="s">
        <v>108</v>
      </c>
      <c r="C9" s="55">
        <v>0.113122127950191</v>
      </c>
      <c r="D9" s="55">
        <v>0.113122127950191</v>
      </c>
      <c r="E9" s="55">
        <v>0.11498522013425801</v>
      </c>
      <c r="F9" s="55">
        <v>0.104500152170658</v>
      </c>
      <c r="G9" s="55">
        <v>8.6005777120590196E-2</v>
      </c>
    </row>
    <row r="10" spans="1:15" ht="15.75" customHeight="1" x14ac:dyDescent="0.25">
      <c r="B10" s="7" t="s">
        <v>109</v>
      </c>
      <c r="C10" s="56">
        <v>4.4755619019269902E-2</v>
      </c>
      <c r="D10" s="56">
        <v>4.4755619019269902E-2</v>
      </c>
      <c r="E10" s="56">
        <v>8.2350764423609005E-3</v>
      </c>
      <c r="F10" s="56">
        <v>2.1002453286201E-3</v>
      </c>
      <c r="G10" s="56">
        <v>1.28592690452933E-2</v>
      </c>
    </row>
    <row r="11" spans="1:15" ht="15.75" customHeight="1" x14ac:dyDescent="0.25">
      <c r="B11" s="7" t="s">
        <v>110</v>
      </c>
      <c r="C11" s="56">
        <v>1.9772287458181399E-2</v>
      </c>
      <c r="D11" s="56">
        <v>1.9772287458181399E-2</v>
      </c>
      <c r="E11" s="56">
        <v>4.8628859221935003E-3</v>
      </c>
      <c r="F11" s="56">
        <v>9.0831592679024003E-3</v>
      </c>
      <c r="G11" s="56">
        <v>2.3824321106076002E-3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0.434390426</v>
      </c>
      <c r="D14" s="57">
        <v>0.409926477324</v>
      </c>
      <c r="E14" s="57">
        <v>0.409926477324</v>
      </c>
      <c r="F14" s="57">
        <v>0.344801102149</v>
      </c>
      <c r="G14" s="57">
        <v>0.344801102149</v>
      </c>
      <c r="H14" s="58">
        <v>0.21299999999999999</v>
      </c>
      <c r="I14" s="58">
        <v>0.21299999999999999</v>
      </c>
      <c r="J14" s="58">
        <v>0.21299999999999999</v>
      </c>
      <c r="K14" s="58">
        <v>0.21299999999999999</v>
      </c>
      <c r="L14" s="58">
        <v>0.34230443506800001</v>
      </c>
      <c r="M14" s="58">
        <v>0.212763724898</v>
      </c>
      <c r="N14" s="58">
        <v>0.27015840369499999</v>
      </c>
      <c r="O14" s="58">
        <v>0.23327971348000001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0.23034882405451379</v>
      </c>
      <c r="D15" s="55">
        <f t="shared" si="0"/>
        <v>0.21737606620361544</v>
      </c>
      <c r="E15" s="55">
        <f t="shared" si="0"/>
        <v>0.21737606620361544</v>
      </c>
      <c r="F15" s="55">
        <f t="shared" si="0"/>
        <v>0.18284134193308035</v>
      </c>
      <c r="G15" s="55">
        <f t="shared" si="0"/>
        <v>0.18284134193308035</v>
      </c>
      <c r="H15" s="55">
        <f t="shared" si="0"/>
        <v>0.11294977188012756</v>
      </c>
      <c r="I15" s="55">
        <f t="shared" si="0"/>
        <v>0.11294977188012756</v>
      </c>
      <c r="J15" s="55">
        <f t="shared" si="0"/>
        <v>0.11294977188012756</v>
      </c>
      <c r="K15" s="55">
        <f t="shared" si="0"/>
        <v>0.11294977188012756</v>
      </c>
      <c r="L15" s="55">
        <f t="shared" si="0"/>
        <v>0.18151740776754244</v>
      </c>
      <c r="M15" s="55">
        <f t="shared" si="0"/>
        <v>0.11282447977274797</v>
      </c>
      <c r="N15" s="55">
        <f t="shared" si="0"/>
        <v>0.14325976558145381</v>
      </c>
      <c r="O15" s="55">
        <f t="shared" si="0"/>
        <v>0.12370371090059869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0.49676173925399802</v>
      </c>
      <c r="D2" s="56">
        <v>0.2988326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0.15486164391040799</v>
      </c>
      <c r="D3" s="56">
        <v>0.17969640000000001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0.30888521671295199</v>
      </c>
      <c r="D4" s="56">
        <v>0.43784060000000002</v>
      </c>
      <c r="E4" s="56">
        <v>0.7645732760429379</v>
      </c>
      <c r="F4" s="56">
        <v>0.47131150960922202</v>
      </c>
      <c r="G4" s="56">
        <v>0</v>
      </c>
    </row>
    <row r="5" spans="1:7" x14ac:dyDescent="0.25">
      <c r="B5" s="98" t="s">
        <v>122</v>
      </c>
      <c r="C5" s="55">
        <v>3.94914001226419E-2</v>
      </c>
      <c r="D5" s="55">
        <v>8.3630400000000105E-2</v>
      </c>
      <c r="E5" s="55">
        <v>0.2354267239570621</v>
      </c>
      <c r="F5" s="55">
        <v>0.52868849039077803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2022-02-01T03:23:03Z</dcterms:modified>
</cp:coreProperties>
</file>