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C9927AD-9BC1-4E7E-AF6B-F2AA6A122CD4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3" i="2" l="1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14" i="2"/>
  <c r="A22" i="2"/>
  <c r="A30" i="2"/>
  <c r="A40" i="2"/>
  <c r="D58" i="20"/>
  <c r="A15" i="2"/>
  <c r="A23" i="2"/>
  <c r="A31" i="2"/>
  <c r="A20" i="2"/>
  <c r="A38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<sst xmlns="http://schemas.openxmlformats.org/spreadsheetml/2006/main" count="2092" uniqueCount="341">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</sst>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1932720.453125</v>
      </c>
    </row>
    <row r="8" spans="1:3" ht="15" customHeight="1" x14ac:dyDescent="0.25">
      <c r="B8" s="7" t="s">
        <v>8</v>
      </c>
      <c r="C8" s="46">
        <v>0.40100000000000002</v>
      </c>
    </row>
    <row r="9" spans="1:3" ht="15" customHeight="1" x14ac:dyDescent="0.25">
      <c r="B9" s="7" t="s">
        <v>9</v>
      </c>
      <c r="C9" s="47">
        <v>1</v>
      </c>
    </row>
    <row r="10" spans="1:3" ht="15" customHeight="1" x14ac:dyDescent="0.25">
      <c r="B10" s="7" t="s">
        <v>10</v>
      </c>
      <c r="C10" s="47">
        <v>0.39810878753662099</v>
      </c>
    </row>
    <row r="11" spans="1:3" ht="15" customHeight="1" x14ac:dyDescent="0.25">
      <c r="B11" s="7" t="s">
        <v>11</v>
      </c>
      <c r="C11" s="46">
        <v>0.58700000000000008</v>
      </c>
    </row>
    <row r="12" spans="1:3" ht="15" customHeight="1" x14ac:dyDescent="0.25">
      <c r="B12" s="7" t="s">
        <v>12</v>
      </c>
      <c r="C12" s="46">
        <v>0.23300000000000001</v>
      </c>
    </row>
    <row r="13" spans="1:3" ht="15" customHeight="1" x14ac:dyDescent="0.25">
      <c r="B13" s="7" t="s">
        <v>13</v>
      </c>
      <c r="C13" s="46">
        <v>0.755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8.9200000000000002E-2</v>
      </c>
    </row>
    <row r="24" spans="1:3" ht="15" customHeight="1" x14ac:dyDescent="0.25">
      <c r="B24" s="12" t="s">
        <v>22</v>
      </c>
      <c r="C24" s="47">
        <v>0.50560000000000005</v>
      </c>
    </row>
    <row r="25" spans="1:3" ht="15" customHeight="1" x14ac:dyDescent="0.25">
      <c r="B25" s="12" t="s">
        <v>23</v>
      </c>
      <c r="C25" s="47">
        <v>0.33439999999999998</v>
      </c>
    </row>
    <row r="26" spans="1:3" ht="15" customHeight="1" x14ac:dyDescent="0.25">
      <c r="B26" s="12" t="s">
        <v>24</v>
      </c>
      <c r="C26" s="47">
        <v>7.0800000000000002E-2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0.19600000000000001</v>
      </c>
    </row>
    <row r="30" spans="1:3" ht="14.25" customHeight="1" x14ac:dyDescent="0.25">
      <c r="B30" s="22" t="s">
        <v>27</v>
      </c>
      <c r="C30" s="49">
        <v>2.9000000000000001E-2</v>
      </c>
    </row>
    <row r="31" spans="1:3" ht="14.25" customHeight="1" x14ac:dyDescent="0.25">
      <c r="B31" s="22" t="s">
        <v>28</v>
      </c>
      <c r="C31" s="49">
        <v>0.10299999999999999</v>
      </c>
    </row>
    <row r="32" spans="1:3" ht="14.25" customHeight="1" x14ac:dyDescent="0.25">
      <c r="B32" s="22" t="s">
        <v>29</v>
      </c>
      <c r="C32" s="49">
        <v>0.67200000000000004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30.558914111083901</v>
      </c>
    </row>
    <row r="38" spans="1:5" ht="15" customHeight="1" x14ac:dyDescent="0.25">
      <c r="B38" s="28" t="s">
        <v>34</v>
      </c>
      <c r="C38" s="117">
        <v>59.001273580197001</v>
      </c>
      <c r="D38" s="9"/>
      <c r="E38" s="10"/>
    </row>
    <row r="39" spans="1:5" ht="15" customHeight="1" x14ac:dyDescent="0.25">
      <c r="B39" s="28" t="s">
        <v>35</v>
      </c>
      <c r="C39" s="117">
        <v>90.286429138550403</v>
      </c>
      <c r="D39" s="9"/>
      <c r="E39" s="9"/>
    </row>
    <row r="40" spans="1:5" ht="15" customHeight="1" x14ac:dyDescent="0.25">
      <c r="B40" s="28" t="s">
        <v>36</v>
      </c>
      <c r="C40" s="117">
        <v>397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20.344268599999999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1.69611E-2</v>
      </c>
      <c r="D45" s="9"/>
    </row>
    <row r="46" spans="1:5" ht="15.75" customHeight="1" x14ac:dyDescent="0.25">
      <c r="B46" s="28" t="s">
        <v>41</v>
      </c>
      <c r="C46" s="47">
        <v>8.8576099999999991E-2</v>
      </c>
      <c r="D46" s="9"/>
    </row>
    <row r="47" spans="1:5" ht="15.75" customHeight="1" x14ac:dyDescent="0.25">
      <c r="B47" s="28" t="s">
        <v>42</v>
      </c>
      <c r="C47" s="47">
        <v>0.24091940000000001</v>
      </c>
      <c r="D47" s="9"/>
      <c r="E47" s="10"/>
    </row>
    <row r="48" spans="1:5" ht="15" customHeight="1" x14ac:dyDescent="0.25">
      <c r="B48" s="28" t="s">
        <v>43</v>
      </c>
      <c r="C48" s="48">
        <v>0.65354339999999989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0.46037947718315231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16.890917000000002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0.11991425804596</v>
      </c>
      <c r="C2" s="115">
        <v>0.95</v>
      </c>
      <c r="D2" s="116">
        <v>36.632258166992372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42.492624238472807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78.944041068564843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0.26214644174959462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13.5103361384934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13.5103361384934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13.5103361384934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13.5103361384934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13.5103361384934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13.5103361384934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0.79271900000000006</v>
      </c>
      <c r="C16" s="115">
        <v>0.95</v>
      </c>
      <c r="D16" s="116">
        <v>0.24957385245606781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0.12681000000000001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0.2588009</v>
      </c>
      <c r="C18" s="115">
        <v>0.95</v>
      </c>
      <c r="D18" s="116">
        <v>1.920909267166234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0.2588009</v>
      </c>
      <c r="C19" s="115">
        <v>0.95</v>
      </c>
      <c r="D19" s="116">
        <v>1.920909267166234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0.83885260000000006</v>
      </c>
      <c r="C21" s="115">
        <v>0.95</v>
      </c>
      <c r="D21" s="116">
        <v>2.660933893201082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23.038760198171971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4.4426820703529186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0.73979065099028007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0.47062090000000001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19.51310336956082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0.16989360000000001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0.253</v>
      </c>
      <c r="C29" s="115">
        <v>0.95</v>
      </c>
      <c r="D29" s="116">
        <v>64.812241154722187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0.72392879504544738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0.48179068639555001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0.31415670000000001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0.91997669999999998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0.39793927322816203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0.110349134296055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2.654961354727436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0.164529205701784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0.12469906280000001</v>
      </c>
      <c r="C3" s="18">
        <f>frac_mam_1_5months * 2.6</f>
        <v>0.12469906280000001</v>
      </c>
      <c r="D3" s="18">
        <f>frac_mam_6_11months * 2.6</f>
        <v>0.19031066860000001</v>
      </c>
      <c r="E3" s="18">
        <f>frac_mam_12_23months * 2.6</f>
        <v>0.14130527580000002</v>
      </c>
      <c r="F3" s="18">
        <f>frac_mam_24_59months * 2.6</f>
        <v>6.4660231999999998E-2</v>
      </c>
    </row>
    <row r="4" spans="1:6" ht="15.75" customHeight="1" x14ac:dyDescent="0.25">
      <c r="A4" s="4" t="s">
        <v>205</v>
      </c>
      <c r="B4" s="18">
        <f>frac_sam_1month * 2.6</f>
        <v>4.6477126800000004E-2</v>
      </c>
      <c r="C4" s="18">
        <f>frac_sam_1_5months * 2.6</f>
        <v>4.6477126800000004E-2</v>
      </c>
      <c r="D4" s="18">
        <f>frac_sam_6_11months * 2.6</f>
        <v>5.2199232800000002E-2</v>
      </c>
      <c r="E4" s="18">
        <f>frac_sam_12_23months * 2.6</f>
        <v>4.6420766600000003E-2</v>
      </c>
      <c r="F4" s="18">
        <f>frac_sam_24_59months * 2.6</f>
        <v>1.238923036E-2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0.40100000000000002</v>
      </c>
      <c r="E2" s="65">
        <f>food_insecure</f>
        <v>0.40100000000000002</v>
      </c>
      <c r="F2" s="65">
        <f>food_insecure</f>
        <v>0.40100000000000002</v>
      </c>
      <c r="G2" s="65">
        <f>food_insecure</f>
        <v>0.40100000000000002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0.40100000000000002</v>
      </c>
      <c r="F5" s="65">
        <f>food_insecure</f>
        <v>0.40100000000000002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0.40100000000000002</v>
      </c>
      <c r="F8" s="65">
        <f>food_insecure</f>
        <v>0.40100000000000002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0.40100000000000002</v>
      </c>
      <c r="F9" s="65">
        <f>food_insecure</f>
        <v>0.40100000000000002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0.23300000000000001</v>
      </c>
      <c r="E10" s="65">
        <f>IF(ISBLANK(comm_deliv), frac_children_health_facility,1)</f>
        <v>0.23300000000000001</v>
      </c>
      <c r="F10" s="65">
        <f>IF(ISBLANK(comm_deliv), frac_children_health_facility,1)</f>
        <v>0.23300000000000001</v>
      </c>
      <c r="G10" s="65">
        <f>IF(ISBLANK(comm_deliv), frac_children_health_facility,1)</f>
        <v>0.23300000000000001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0.40100000000000002</v>
      </c>
      <c r="I15" s="65">
        <f>food_insecure</f>
        <v>0.40100000000000002</v>
      </c>
      <c r="J15" s="65">
        <f>food_insecure</f>
        <v>0.40100000000000002</v>
      </c>
      <c r="K15" s="65">
        <f>food_insecure</f>
        <v>0.40100000000000002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0.58700000000000008</v>
      </c>
      <c r="I18" s="65">
        <f>frac_PW_health_facility</f>
        <v>0.58700000000000008</v>
      </c>
      <c r="J18" s="65">
        <f>frac_PW_health_facility</f>
        <v>0.58700000000000008</v>
      </c>
      <c r="K18" s="65">
        <f>frac_PW_health_facility</f>
        <v>0.58700000000000008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0.755</v>
      </c>
      <c r="M24" s="65">
        <f>famplan_unmet_need</f>
        <v>0.755</v>
      </c>
      <c r="N24" s="65">
        <f>famplan_unmet_need</f>
        <v>0.755</v>
      </c>
      <c r="O24" s="65">
        <f>famplan_unmet_need</f>
        <v>0.755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0.34561195310859688</v>
      </c>
      <c r="M25" s="65">
        <f>(1-food_insecure)*(0.49)+food_insecure*(0.7)</f>
        <v>0.57421</v>
      </c>
      <c r="N25" s="65">
        <f>(1-food_insecure)*(0.49)+food_insecure*(0.7)</f>
        <v>0.57421</v>
      </c>
      <c r="O25" s="65">
        <f>(1-food_insecure)*(0.49)+food_insecure*(0.7)</f>
        <v>0.57421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0.14811940847511296</v>
      </c>
      <c r="M26" s="65">
        <f>(1-food_insecure)*(0.21)+food_insecure*(0.3)</f>
        <v>0.24608999999999998</v>
      </c>
      <c r="N26" s="65">
        <f>(1-food_insecure)*(0.21)+food_insecure*(0.3)</f>
        <v>0.24608999999999998</v>
      </c>
      <c r="O26" s="65">
        <f>(1-food_insecure)*(0.21)+food_insecure*(0.3)</f>
        <v>0.24608999999999998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0.10815985087966921</v>
      </c>
      <c r="M27" s="65">
        <f>(1-food_insecure)*(0.3)</f>
        <v>0.1797</v>
      </c>
      <c r="N27" s="65">
        <f>(1-food_insecure)*(0.3)</f>
        <v>0.1797</v>
      </c>
      <c r="O27" s="65">
        <f>(1-food_insecure)*(0.3)</f>
        <v>0.1797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0.39810878753662099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436999.98</v>
      </c>
      <c r="C2" s="53">
        <v>654000</v>
      </c>
      <c r="D2" s="53">
        <v>1052000</v>
      </c>
      <c r="E2" s="53">
        <v>745000</v>
      </c>
      <c r="F2" s="53">
        <v>516000</v>
      </c>
      <c r="G2" s="14">
        <f t="shared" ref="G2:G11" si="0">C2+D2+E2+F2</f>
        <v>2967000</v>
      </c>
      <c r="H2" s="14">
        <f t="shared" ref="H2:H11" si="1">(B2 + stillbirth*B2/(1000-stillbirth))/(1-abortion)</f>
        <v>467583.91053050623</v>
      </c>
      <c r="I2" s="14">
        <f t="shared" ref="I2:I11" si="2">G2-H2</f>
        <v>2499416.0894694938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444095.25160000002</v>
      </c>
      <c r="C3" s="53">
        <v>672000</v>
      </c>
      <c r="D3" s="53">
        <v>1082000</v>
      </c>
      <c r="E3" s="53">
        <v>770000</v>
      </c>
      <c r="F3" s="53">
        <v>532000</v>
      </c>
      <c r="G3" s="14">
        <f t="shared" si="0"/>
        <v>3056000</v>
      </c>
      <c r="H3" s="14">
        <f t="shared" si="1"/>
        <v>475175.752619387</v>
      </c>
      <c r="I3" s="14">
        <f t="shared" si="2"/>
        <v>2580824.2473806129</v>
      </c>
    </row>
    <row r="4" spans="1:9" ht="15.75" customHeight="1" x14ac:dyDescent="0.25">
      <c r="A4" s="7">
        <f t="shared" si="3"/>
        <v>2023</v>
      </c>
      <c r="B4" s="52">
        <v>451125.67680000002</v>
      </c>
      <c r="C4" s="53">
        <v>690000</v>
      </c>
      <c r="D4" s="53">
        <v>1112000</v>
      </c>
      <c r="E4" s="53">
        <v>795000</v>
      </c>
      <c r="F4" s="53">
        <v>550000</v>
      </c>
      <c r="G4" s="14">
        <f t="shared" si="0"/>
        <v>3147000</v>
      </c>
      <c r="H4" s="14">
        <f t="shared" si="1"/>
        <v>482698.20996070816</v>
      </c>
      <c r="I4" s="14">
        <f t="shared" si="2"/>
        <v>2664301.7900392916</v>
      </c>
    </row>
    <row r="5" spans="1:9" ht="15.75" customHeight="1" x14ac:dyDescent="0.25">
      <c r="A5" s="7">
        <f t="shared" si="3"/>
        <v>2024</v>
      </c>
      <c r="B5" s="52">
        <v>458085.90659999999</v>
      </c>
      <c r="C5" s="53">
        <v>709000</v>
      </c>
      <c r="D5" s="53">
        <v>1142000</v>
      </c>
      <c r="E5" s="53">
        <v>821000</v>
      </c>
      <c r="F5" s="53">
        <v>569000</v>
      </c>
      <c r="G5" s="14">
        <f t="shared" si="0"/>
        <v>3241000</v>
      </c>
      <c r="H5" s="14">
        <f t="shared" si="1"/>
        <v>490145.55919874465</v>
      </c>
      <c r="I5" s="14">
        <f t="shared" si="2"/>
        <v>2750854.4408012554</v>
      </c>
    </row>
    <row r="6" spans="1:9" ht="15.75" customHeight="1" x14ac:dyDescent="0.25">
      <c r="A6" s="7">
        <f t="shared" si="3"/>
        <v>2025</v>
      </c>
      <c r="B6" s="52">
        <v>465004.266</v>
      </c>
      <c r="C6" s="53">
        <v>727000</v>
      </c>
      <c r="D6" s="53">
        <v>1174000</v>
      </c>
      <c r="E6" s="53">
        <v>849000</v>
      </c>
      <c r="F6" s="53">
        <v>587000</v>
      </c>
      <c r="G6" s="14">
        <f t="shared" si="0"/>
        <v>3337000</v>
      </c>
      <c r="H6" s="14">
        <f t="shared" si="1"/>
        <v>497548.10769018275</v>
      </c>
      <c r="I6" s="14">
        <f t="shared" si="2"/>
        <v>2839451.8923098175</v>
      </c>
    </row>
    <row r="7" spans="1:9" ht="15.75" customHeight="1" x14ac:dyDescent="0.25">
      <c r="A7" s="7">
        <f t="shared" si="3"/>
        <v>2026</v>
      </c>
      <c r="B7" s="52">
        <v>472083.9486</v>
      </c>
      <c r="C7" s="53">
        <v>745000</v>
      </c>
      <c r="D7" s="53">
        <v>1206000</v>
      </c>
      <c r="E7" s="53">
        <v>876000</v>
      </c>
      <c r="F7" s="53">
        <v>606000</v>
      </c>
      <c r="G7" s="14">
        <f t="shared" si="0"/>
        <v>3433000</v>
      </c>
      <c r="H7" s="14">
        <f t="shared" si="1"/>
        <v>505123.26976552838</v>
      </c>
      <c r="I7" s="14">
        <f t="shared" si="2"/>
        <v>2927876.7302344716</v>
      </c>
    </row>
    <row r="8" spans="1:9" ht="15.75" customHeight="1" x14ac:dyDescent="0.25">
      <c r="A8" s="7">
        <f t="shared" si="3"/>
        <v>2027</v>
      </c>
      <c r="B8" s="52">
        <v>479086.58880000003</v>
      </c>
      <c r="C8" s="53">
        <v>763000</v>
      </c>
      <c r="D8" s="53">
        <v>1238000</v>
      </c>
      <c r="E8" s="53">
        <v>904000</v>
      </c>
      <c r="F8" s="53">
        <v>625000</v>
      </c>
      <c r="G8" s="14">
        <f t="shared" si="0"/>
        <v>3530000</v>
      </c>
      <c r="H8" s="14">
        <f t="shared" si="1"/>
        <v>512615.99754266493</v>
      </c>
      <c r="I8" s="14">
        <f t="shared" si="2"/>
        <v>3017384.0024573351</v>
      </c>
    </row>
    <row r="9" spans="1:9" ht="15.75" customHeight="1" x14ac:dyDescent="0.25">
      <c r="A9" s="7">
        <f t="shared" si="3"/>
        <v>2028</v>
      </c>
      <c r="B9" s="52">
        <v>486007.05959999998</v>
      </c>
      <c r="C9" s="53">
        <v>781000</v>
      </c>
      <c r="D9" s="53">
        <v>1271000</v>
      </c>
      <c r="E9" s="53">
        <v>932000</v>
      </c>
      <c r="F9" s="53">
        <v>646000</v>
      </c>
      <c r="G9" s="14">
        <f t="shared" si="0"/>
        <v>3630000</v>
      </c>
      <c r="H9" s="14">
        <f t="shared" si="1"/>
        <v>520020.80520278466</v>
      </c>
      <c r="I9" s="14">
        <f t="shared" si="2"/>
        <v>3109979.1947972155</v>
      </c>
    </row>
    <row r="10" spans="1:9" ht="15.75" customHeight="1" x14ac:dyDescent="0.25">
      <c r="A10" s="7">
        <f t="shared" si="3"/>
        <v>2029</v>
      </c>
      <c r="B10" s="52">
        <v>492840.23400000011</v>
      </c>
      <c r="C10" s="53">
        <v>799000</v>
      </c>
      <c r="D10" s="53">
        <v>1306000</v>
      </c>
      <c r="E10" s="53">
        <v>961000</v>
      </c>
      <c r="F10" s="53">
        <v>667000</v>
      </c>
      <c r="G10" s="14">
        <f t="shared" si="0"/>
        <v>3733000</v>
      </c>
      <c r="H10" s="14">
        <f t="shared" si="1"/>
        <v>527332.20692707994</v>
      </c>
      <c r="I10" s="14">
        <f t="shared" si="2"/>
        <v>3205667.7930729203</v>
      </c>
    </row>
    <row r="11" spans="1:9" ht="15.75" customHeight="1" x14ac:dyDescent="0.25">
      <c r="A11" s="7">
        <f t="shared" si="3"/>
        <v>2030</v>
      </c>
      <c r="B11" s="52">
        <v>499549.02</v>
      </c>
      <c r="C11" s="53">
        <v>816000</v>
      </c>
      <c r="D11" s="53">
        <v>1340000</v>
      </c>
      <c r="E11" s="53">
        <v>991000</v>
      </c>
      <c r="F11" s="53">
        <v>691000</v>
      </c>
      <c r="G11" s="14">
        <f t="shared" si="0"/>
        <v>3838000</v>
      </c>
      <c r="H11" s="14">
        <f t="shared" si="1"/>
        <v>534510.5147906004</v>
      </c>
      <c r="I11" s="14">
        <f t="shared" si="2"/>
        <v>3303489.4852093998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4.8033045844109064E-3</v>
      </c>
    </row>
    <row r="4" spans="1:8" ht="15.75" customHeight="1" x14ac:dyDescent="0.25">
      <c r="B4" s="16" t="s">
        <v>69</v>
      </c>
      <c r="C4" s="54">
        <v>0.20049596869198569</v>
      </c>
    </row>
    <row r="5" spans="1:8" ht="15.75" customHeight="1" x14ac:dyDescent="0.25">
      <c r="B5" s="16" t="s">
        <v>70</v>
      </c>
      <c r="C5" s="54">
        <v>6.3020878676827402E-2</v>
      </c>
    </row>
    <row r="6" spans="1:8" ht="15.75" customHeight="1" x14ac:dyDescent="0.25">
      <c r="B6" s="16" t="s">
        <v>71</v>
      </c>
      <c r="C6" s="54">
        <v>0.26186089901819493</v>
      </c>
    </row>
    <row r="7" spans="1:8" ht="15.75" customHeight="1" x14ac:dyDescent="0.25">
      <c r="B7" s="16" t="s">
        <v>72</v>
      </c>
      <c r="C7" s="54">
        <v>0.33037722976393302</v>
      </c>
    </row>
    <row r="8" spans="1:8" ht="15.75" customHeight="1" x14ac:dyDescent="0.25">
      <c r="B8" s="16" t="s">
        <v>73</v>
      </c>
      <c r="C8" s="54">
        <v>7.8866208495302053E-3</v>
      </c>
    </row>
    <row r="9" spans="1:8" ht="15.75" customHeight="1" x14ac:dyDescent="0.25">
      <c r="B9" s="16" t="s">
        <v>74</v>
      </c>
      <c r="C9" s="54">
        <v>6.0787204386666821E-2</v>
      </c>
    </row>
    <row r="10" spans="1:8" ht="15.75" customHeight="1" x14ac:dyDescent="0.25">
      <c r="B10" s="16" t="s">
        <v>75</v>
      </c>
      <c r="C10" s="54">
        <v>7.0767894028450767E-2</v>
      </c>
    </row>
    <row r="11" spans="1:8" ht="15.75" customHeight="1" x14ac:dyDescent="0.25">
      <c r="B11" s="24" t="s">
        <v>30</v>
      </c>
      <c r="C11" s="50">
        <f>SUM(C3:C10)</f>
        <v>0.99999999999999967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0.14202555831493249</v>
      </c>
      <c r="D14" s="54">
        <v>0.14202555831493249</v>
      </c>
      <c r="E14" s="54">
        <v>0.14202555831493249</v>
      </c>
      <c r="F14" s="54">
        <v>0.14202555831493249</v>
      </c>
    </row>
    <row r="15" spans="1:8" ht="15.75" customHeight="1" x14ac:dyDescent="0.25">
      <c r="B15" s="16" t="s">
        <v>82</v>
      </c>
      <c r="C15" s="54">
        <v>0.17772651016321209</v>
      </c>
      <c r="D15" s="54">
        <v>0.17772651016321209</v>
      </c>
      <c r="E15" s="54">
        <v>0.17772651016321209</v>
      </c>
      <c r="F15" s="54">
        <v>0.17772651016321209</v>
      </c>
    </row>
    <row r="16" spans="1:8" ht="15.75" customHeight="1" x14ac:dyDescent="0.25">
      <c r="B16" s="16" t="s">
        <v>83</v>
      </c>
      <c r="C16" s="54">
        <v>2.4749080069665971E-2</v>
      </c>
      <c r="D16" s="54">
        <v>2.4749080069665971E-2</v>
      </c>
      <c r="E16" s="54">
        <v>2.4749080069665971E-2</v>
      </c>
      <c r="F16" s="54">
        <v>2.4749080069665971E-2</v>
      </c>
    </row>
    <row r="17" spans="1:8" ht="15.75" customHeight="1" x14ac:dyDescent="0.25">
      <c r="B17" s="16" t="s">
        <v>84</v>
      </c>
      <c r="C17" s="54">
        <v>8.9882395882440284E-3</v>
      </c>
      <c r="D17" s="54">
        <v>8.9882395882440284E-3</v>
      </c>
      <c r="E17" s="54">
        <v>8.9882395882440284E-3</v>
      </c>
      <c r="F17" s="54">
        <v>8.9882395882440284E-3</v>
      </c>
    </row>
    <row r="18" spans="1:8" ht="15.75" customHeight="1" x14ac:dyDescent="0.25">
      <c r="B18" s="16" t="s">
        <v>85</v>
      </c>
      <c r="C18" s="54">
        <v>0.24931705644326591</v>
      </c>
      <c r="D18" s="54">
        <v>0.24931705644326591</v>
      </c>
      <c r="E18" s="54">
        <v>0.24931705644326591</v>
      </c>
      <c r="F18" s="54">
        <v>0.24931705644326591</v>
      </c>
    </row>
    <row r="19" spans="1:8" ht="15.75" customHeight="1" x14ac:dyDescent="0.25">
      <c r="B19" s="16" t="s">
        <v>86</v>
      </c>
      <c r="C19" s="54">
        <v>1.262106657117076E-2</v>
      </c>
      <c r="D19" s="54">
        <v>1.262106657117076E-2</v>
      </c>
      <c r="E19" s="54">
        <v>1.262106657117076E-2</v>
      </c>
      <c r="F19" s="54">
        <v>1.262106657117076E-2</v>
      </c>
    </row>
    <row r="20" spans="1:8" ht="15.75" customHeight="1" x14ac:dyDescent="0.25">
      <c r="B20" s="16" t="s">
        <v>87</v>
      </c>
      <c r="C20" s="54">
        <v>1.253058663657433E-2</v>
      </c>
      <c r="D20" s="54">
        <v>1.253058663657433E-2</v>
      </c>
      <c r="E20" s="54">
        <v>1.253058663657433E-2</v>
      </c>
      <c r="F20" s="54">
        <v>1.253058663657433E-2</v>
      </c>
    </row>
    <row r="21" spans="1:8" ht="15.75" customHeight="1" x14ac:dyDescent="0.25">
      <c r="B21" s="16" t="s">
        <v>88</v>
      </c>
      <c r="C21" s="54">
        <v>7.6284681826888634E-2</v>
      </c>
      <c r="D21" s="54">
        <v>7.6284681826888634E-2</v>
      </c>
      <c r="E21" s="54">
        <v>7.6284681826888634E-2</v>
      </c>
      <c r="F21" s="54">
        <v>7.6284681826888634E-2</v>
      </c>
    </row>
    <row r="22" spans="1:8" ht="15.75" customHeight="1" x14ac:dyDescent="0.25">
      <c r="B22" s="16" t="s">
        <v>89</v>
      </c>
      <c r="C22" s="54">
        <v>0.29575722038604568</v>
      </c>
      <c r="D22" s="54">
        <v>0.29575722038604568</v>
      </c>
      <c r="E22" s="54">
        <v>0.29575722038604568</v>
      </c>
      <c r="F22" s="54">
        <v>0.29575722038604568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0.2152</v>
      </c>
    </row>
    <row r="27" spans="1:8" ht="15.75" customHeight="1" x14ac:dyDescent="0.25">
      <c r="B27" s="16" t="s">
        <v>92</v>
      </c>
      <c r="C27" s="54">
        <v>1.8599999999999998E-2</v>
      </c>
    </row>
    <row r="28" spans="1:8" ht="15.75" customHeight="1" x14ac:dyDescent="0.25">
      <c r="B28" s="16" t="s">
        <v>93</v>
      </c>
      <c r="C28" s="54">
        <v>5.4000000000000013E-2</v>
      </c>
    </row>
    <row r="29" spans="1:8" ht="15.75" customHeight="1" x14ac:dyDescent="0.25">
      <c r="B29" s="16" t="s">
        <v>94</v>
      </c>
      <c r="C29" s="54">
        <v>0.1295</v>
      </c>
    </row>
    <row r="30" spans="1:8" ht="15.75" customHeight="1" x14ac:dyDescent="0.25">
      <c r="B30" s="16" t="s">
        <v>95</v>
      </c>
      <c r="C30" s="54">
        <v>0.14080000000000001</v>
      </c>
    </row>
    <row r="31" spans="1:8" ht="15.75" customHeight="1" x14ac:dyDescent="0.25">
      <c r="B31" s="16" t="s">
        <v>96</v>
      </c>
      <c r="C31" s="54">
        <v>8.7100000000000011E-2</v>
      </c>
    </row>
    <row r="32" spans="1:8" ht="15.75" customHeight="1" x14ac:dyDescent="0.25">
      <c r="B32" s="16" t="s">
        <v>97</v>
      </c>
      <c r="C32" s="54">
        <v>1.6299999999999999E-2</v>
      </c>
    </row>
    <row r="33" spans="2:3" ht="15.75" customHeight="1" x14ac:dyDescent="0.25">
      <c r="B33" s="16" t="s">
        <v>98</v>
      </c>
      <c r="C33" s="54">
        <v>8.3699999999999997E-2</v>
      </c>
    </row>
    <row r="34" spans="2:3" ht="15.75" customHeight="1" x14ac:dyDescent="0.25">
      <c r="B34" s="16" t="s">
        <v>99</v>
      </c>
      <c r="C34" s="54">
        <v>0.25480000000223518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0.56249267999999997</v>
      </c>
      <c r="D2" s="55">
        <v>0.56249267999999997</v>
      </c>
      <c r="E2" s="55">
        <v>0.50732166000000001</v>
      </c>
      <c r="F2" s="55">
        <v>0.32820517999999999</v>
      </c>
      <c r="G2" s="55">
        <v>0.28323422999999998</v>
      </c>
    </row>
    <row r="3" spans="1:15" ht="15.75" customHeight="1" x14ac:dyDescent="0.25">
      <c r="B3" s="7" t="s">
        <v>103</v>
      </c>
      <c r="C3" s="55">
        <v>0.27073732</v>
      </c>
      <c r="D3" s="55">
        <v>0.27073732</v>
      </c>
      <c r="E3" s="55">
        <v>0.27997705000000001</v>
      </c>
      <c r="F3" s="55">
        <v>0.32690967999999998</v>
      </c>
      <c r="G3" s="55">
        <v>0.33804130999999998</v>
      </c>
    </row>
    <row r="4" spans="1:15" ht="15.75" customHeight="1" x14ac:dyDescent="0.25">
      <c r="B4" s="7" t="s">
        <v>104</v>
      </c>
      <c r="C4" s="56">
        <v>0.111113</v>
      </c>
      <c r="D4" s="56">
        <v>0.111113</v>
      </c>
      <c r="E4" s="56">
        <v>0.15610352999999999</v>
      </c>
      <c r="F4" s="56">
        <v>0.22895475000000001</v>
      </c>
      <c r="G4" s="56">
        <v>0.24024860000000001</v>
      </c>
    </row>
    <row r="5" spans="1:15" ht="15.75" customHeight="1" x14ac:dyDescent="0.25">
      <c r="B5" s="7" t="s">
        <v>105</v>
      </c>
      <c r="C5" s="56">
        <v>5.5656985999999999E-2</v>
      </c>
      <c r="D5" s="56">
        <v>5.5656985999999999E-2</v>
      </c>
      <c r="E5" s="56">
        <v>5.6597732999999997E-2</v>
      </c>
      <c r="F5" s="56">
        <v>0.1159304</v>
      </c>
      <c r="G5" s="56">
        <v>0.13847585000000001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0.78541306000000011</v>
      </c>
      <c r="D8" s="55">
        <v>0.78541306000000011</v>
      </c>
      <c r="E8" s="55">
        <v>0.66559585999999993</v>
      </c>
      <c r="F8" s="55">
        <v>0.71188315999999996</v>
      </c>
      <c r="G8" s="55">
        <v>0.81472983999999993</v>
      </c>
    </row>
    <row r="9" spans="1:15" ht="15.75" customHeight="1" x14ac:dyDescent="0.25">
      <c r="B9" s="7" t="s">
        <v>108</v>
      </c>
      <c r="C9" s="55">
        <v>0.14874989999999999</v>
      </c>
      <c r="D9" s="55">
        <v>0.14874989999999999</v>
      </c>
      <c r="E9" s="55">
        <v>0.24113111000000001</v>
      </c>
      <c r="F9" s="55">
        <v>0.21591450000000001</v>
      </c>
      <c r="G9" s="55">
        <v>0.15563574999999999</v>
      </c>
    </row>
    <row r="10" spans="1:15" ht="15.75" customHeight="1" x14ac:dyDescent="0.25">
      <c r="B10" s="7" t="s">
        <v>109</v>
      </c>
      <c r="C10" s="56">
        <v>4.7961178E-2</v>
      </c>
      <c r="D10" s="56">
        <v>4.7961178E-2</v>
      </c>
      <c r="E10" s="56">
        <v>7.3196411000000003E-2</v>
      </c>
      <c r="F10" s="56">
        <v>5.4348183000000001E-2</v>
      </c>
      <c r="G10" s="56">
        <v>2.486932E-2</v>
      </c>
    </row>
    <row r="11" spans="1:15" ht="15.75" customHeight="1" x14ac:dyDescent="0.25">
      <c r="B11" s="7" t="s">
        <v>110</v>
      </c>
      <c r="C11" s="56">
        <v>1.7875818000000002E-2</v>
      </c>
      <c r="D11" s="56">
        <v>1.7875818000000002E-2</v>
      </c>
      <c r="E11" s="56">
        <v>2.0076627999999999E-2</v>
      </c>
      <c r="F11" s="56">
        <v>1.7854141E-2</v>
      </c>
      <c r="G11" s="56">
        <v>4.7650886E-3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0.6963869907500001</v>
      </c>
      <c r="D14" s="57">
        <v>0.68976179290899997</v>
      </c>
      <c r="E14" s="57">
        <v>0.68976179290899997</v>
      </c>
      <c r="F14" s="57">
        <v>0.61698490867699995</v>
      </c>
      <c r="G14" s="57">
        <v>0.61698490867699995</v>
      </c>
      <c r="H14" s="58">
        <v>0.52200000000000002</v>
      </c>
      <c r="I14" s="58">
        <v>0.68044367417677631</v>
      </c>
      <c r="J14" s="58">
        <v>0.67214558058925478</v>
      </c>
      <c r="K14" s="58">
        <v>0.68400000000000005</v>
      </c>
      <c r="L14" s="58">
        <v>0.56452864785300005</v>
      </c>
      <c r="M14" s="58">
        <v>0.45570993748799998</v>
      </c>
      <c r="N14" s="58">
        <v>0.40108320556850002</v>
      </c>
      <c r="O14" s="58">
        <v>0.42299037006899998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0.32060227871863378</v>
      </c>
      <c r="D15" s="55">
        <f t="shared" si="0"/>
        <v>0.3175521736003592</v>
      </c>
      <c r="E15" s="55">
        <f t="shared" si="0"/>
        <v>0.3175521736003592</v>
      </c>
      <c r="F15" s="55">
        <f t="shared" si="0"/>
        <v>0.28404718968661219</v>
      </c>
      <c r="G15" s="55">
        <f t="shared" si="0"/>
        <v>0.28404718968661219</v>
      </c>
      <c r="H15" s="55">
        <f t="shared" si="0"/>
        <v>0.2403180870896055</v>
      </c>
      <c r="I15" s="55">
        <f t="shared" si="0"/>
        <v>0.3132623029700875</v>
      </c>
      <c r="J15" s="55">
        <f t="shared" si="0"/>
        <v>0.3094420309826475</v>
      </c>
      <c r="K15" s="55">
        <f t="shared" si="0"/>
        <v>0.31489956239327621</v>
      </c>
      <c r="L15" s="55">
        <f t="shared" si="0"/>
        <v>0.25989740375347609</v>
      </c>
      <c r="M15" s="55">
        <f t="shared" si="0"/>
        <v>0.20979950276789244</v>
      </c>
      <c r="N15" s="55">
        <f t="shared" si="0"/>
        <v>0.18465047648656885</v>
      </c>
      <c r="O15" s="55">
        <f t="shared" si="0"/>
        <v>0.19473608542587434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0.63594139999999999</v>
      </c>
      <c r="D2" s="56">
        <v>0.35273559999999998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0.27326929999999999</v>
      </c>
      <c r="D3" s="56">
        <v>0.45041550000000002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4.222849E-2</v>
      </c>
      <c r="D4" s="56">
        <v>0.1642421</v>
      </c>
      <c r="E4" s="56">
        <v>0.98031938076019298</v>
      </c>
      <c r="F4" s="56">
        <v>0.75307148694992099</v>
      </c>
      <c r="G4" s="56">
        <v>0</v>
      </c>
    </row>
    <row r="5" spans="1:7" x14ac:dyDescent="0.25">
      <c r="B5" s="98" t="s">
        <v>122</v>
      </c>
      <c r="C5" s="55">
        <v>4.8560810000000003E-2</v>
      </c>
      <c r="D5" s="55">
        <v>3.2606799999999901E-2</v>
      </c>
      <c r="E5" s="55">
        <v>1.968061923980699E-2</v>
      </c>
      <c r="F5" s="55">
        <v>0.2469285130500791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2022-02-01T03:23:04Z</dcterms:modified>
</cp:coreProperties>
</file>