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B953DBC-D49F-4D8A-9D04-3967A730C86E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<sst xmlns="http://schemas.openxmlformats.org/spreadsheetml/2006/main" count="2092" uniqueCount="341">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</sst>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269965.20703125</v>
      </c>
    </row>
    <row r="8" spans="1:3" ht="15" customHeight="1" x14ac:dyDescent="0.25">
      <c r="B8" s="7" t="s">
        <v>8</v>
      </c>
      <c r="C8" s="46">
        <v>0.67700000000000005</v>
      </c>
    </row>
    <row r="9" spans="1:3" ht="15" customHeight="1" x14ac:dyDescent="0.25">
      <c r="B9" s="7" t="s">
        <v>9</v>
      </c>
      <c r="C9" s="47">
        <v>0.13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0.73299999999999998</v>
      </c>
    </row>
    <row r="12" spans="1:3" ht="15" customHeight="1" x14ac:dyDescent="0.25">
      <c r="B12" s="7" t="s">
        <v>12</v>
      </c>
      <c r="C12" s="46">
        <v>0.14000000000000001</v>
      </c>
    </row>
    <row r="13" spans="1:3" ht="15" customHeight="1" x14ac:dyDescent="0.25">
      <c r="B13" s="7" t="s">
        <v>13</v>
      </c>
      <c r="C13" s="46">
        <v>0.52200000000000002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8.2100000000000006E-2</v>
      </c>
    </row>
    <row r="24" spans="1:3" ht="15" customHeight="1" x14ac:dyDescent="0.25">
      <c r="B24" s="12" t="s">
        <v>22</v>
      </c>
      <c r="C24" s="47">
        <v>0.47039999999999998</v>
      </c>
    </row>
    <row r="25" spans="1:3" ht="15" customHeight="1" x14ac:dyDescent="0.25">
      <c r="B25" s="12" t="s">
        <v>23</v>
      </c>
      <c r="C25" s="47">
        <v>0.35039999999999999</v>
      </c>
    </row>
    <row r="26" spans="1:3" ht="15" customHeight="1" x14ac:dyDescent="0.25">
      <c r="B26" s="12" t="s">
        <v>24</v>
      </c>
      <c r="C26" s="47">
        <v>9.7100000000000006E-2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17.9214288865677</v>
      </c>
    </row>
    <row r="38" spans="1:5" ht="15" customHeight="1" x14ac:dyDescent="0.25">
      <c r="B38" s="28" t="s">
        <v>34</v>
      </c>
      <c r="C38" s="117">
        <v>32.255544840542598</v>
      </c>
      <c r="D38" s="9"/>
      <c r="E38" s="10"/>
    </row>
    <row r="39" spans="1:5" ht="15" customHeight="1" x14ac:dyDescent="0.25">
      <c r="B39" s="28" t="s">
        <v>35</v>
      </c>
      <c r="C39" s="117">
        <v>41.596757050483902</v>
      </c>
      <c r="D39" s="9"/>
      <c r="E39" s="9"/>
    </row>
    <row r="40" spans="1:5" ht="15" customHeight="1" x14ac:dyDescent="0.25">
      <c r="B40" s="28" t="s">
        <v>36</v>
      </c>
      <c r="C40" s="117">
        <v>144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15.228842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2.4154999999999999E-2</v>
      </c>
      <c r="D45" s="9"/>
    </row>
    <row r="46" spans="1:5" ht="15.75" customHeight="1" x14ac:dyDescent="0.25">
      <c r="B46" s="28" t="s">
        <v>41</v>
      </c>
      <c r="C46" s="47">
        <v>0.12658530000000001</v>
      </c>
      <c r="D46" s="9"/>
    </row>
    <row r="47" spans="1:5" ht="15.75" customHeight="1" x14ac:dyDescent="0.25">
      <c r="B47" s="28" t="s">
        <v>42</v>
      </c>
      <c r="C47" s="47">
        <v>0.17957029999999999</v>
      </c>
      <c r="D47" s="9"/>
      <c r="E47" s="10"/>
    </row>
    <row r="48" spans="1:5" ht="15" customHeight="1" x14ac:dyDescent="0.25">
      <c r="B48" s="28" t="s">
        <v>43</v>
      </c>
      <c r="C48" s="48">
        <v>0.66968939999999999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0.4505712039352282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15.632107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0.17607158440000001</v>
      </c>
      <c r="C2" s="115">
        <v>0.95</v>
      </c>
      <c r="D2" s="116">
        <v>75.762459741294762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40.277595090905891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692.41497754805209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1.948123472199554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13.409894534701801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13.409894534701801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13.409894534701801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13.409894534701801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13.409894534701801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13.409894534701801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1.1166603345971491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0.45500000000000002</v>
      </c>
      <c r="C18" s="115">
        <v>0.95</v>
      </c>
      <c r="D18" s="116">
        <v>15.87897005630612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0.45500000000000002</v>
      </c>
      <c r="C19" s="115">
        <v>0.95</v>
      </c>
      <c r="D19" s="116">
        <v>15.87897005630612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0.93799999999999994</v>
      </c>
      <c r="C21" s="115">
        <v>0.95</v>
      </c>
      <c r="D21" s="116">
        <v>16.240204677311851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23.349725533539811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4.5279095940423639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0.70192425380000001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18.982269813808941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0.45500000000000002</v>
      </c>
      <c r="C29" s="115">
        <v>0.95</v>
      </c>
      <c r="D29" s="116">
        <v>154.12104998731229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2.5851124882101071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2.4385423103594892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0.90424671965027803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3.2209000111311989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0.77269224784366697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0.11577400974503183</v>
      </c>
      <c r="C3" s="18">
        <f>frac_mam_1_5months * 2.6</f>
        <v>0.11577400974503183</v>
      </c>
      <c r="D3" s="18">
        <f>frac_mam_6_11months * 2.6</f>
        <v>0.14005940314932697</v>
      </c>
      <c r="E3" s="18">
        <f>frac_mam_12_23months * 2.6</f>
        <v>0.11042457219845687</v>
      </c>
      <c r="F3" s="18">
        <f>frac_mam_24_59months * 2.6</f>
        <v>5.7837219151894527E-2</v>
      </c>
    </row>
    <row r="4" spans="1:6" ht="15.75" customHeight="1" x14ac:dyDescent="0.25">
      <c r="A4" s="4" t="s">
        <v>205</v>
      </c>
      <c r="B4" s="18">
        <f>frac_sam_1month * 2.6</f>
        <v>8.1725145926884984E-2</v>
      </c>
      <c r="C4" s="18">
        <f>frac_sam_1_5months * 2.6</f>
        <v>8.1725145926884984E-2</v>
      </c>
      <c r="D4" s="18">
        <f>frac_sam_6_11months * 2.6</f>
        <v>7.3945575132361926E-2</v>
      </c>
      <c r="E4" s="18">
        <f>frac_sam_12_23months * 2.6</f>
        <v>5.9399106240509099E-2</v>
      </c>
      <c r="F4" s="18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0.67700000000000005</v>
      </c>
      <c r="E2" s="65">
        <f>food_insecure</f>
        <v>0.67700000000000005</v>
      </c>
      <c r="F2" s="65">
        <f>food_insecure</f>
        <v>0.67700000000000005</v>
      </c>
      <c r="G2" s="65">
        <f>food_insecure</f>
        <v>0.67700000000000005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0.67700000000000005</v>
      </c>
      <c r="F5" s="65">
        <f>food_insecure</f>
        <v>0.67700000000000005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0.67700000000000005</v>
      </c>
      <c r="F8" s="65">
        <f>food_insecure</f>
        <v>0.67700000000000005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0.67700000000000005</v>
      </c>
      <c r="F9" s="65">
        <f>food_insecure</f>
        <v>0.67700000000000005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0.14000000000000001</v>
      </c>
      <c r="E10" s="65">
        <f>IF(ISBLANK(comm_deliv), frac_children_health_facility,1)</f>
        <v>0.14000000000000001</v>
      </c>
      <c r="F10" s="65">
        <f>IF(ISBLANK(comm_deliv), frac_children_health_facility,1)</f>
        <v>0.14000000000000001</v>
      </c>
      <c r="G10" s="65">
        <f>IF(ISBLANK(comm_deliv), frac_children_health_facility,1)</f>
        <v>0.14000000000000001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0.67700000000000005</v>
      </c>
      <c r="I15" s="65">
        <f>food_insecure</f>
        <v>0.67700000000000005</v>
      </c>
      <c r="J15" s="65">
        <f>food_insecure</f>
        <v>0.67700000000000005</v>
      </c>
      <c r="K15" s="65">
        <f>food_insecure</f>
        <v>0.67700000000000005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0.73299999999999998</v>
      </c>
      <c r="I18" s="65">
        <f>frac_PW_health_facility</f>
        <v>0.73299999999999998</v>
      </c>
      <c r="J18" s="65">
        <f>frac_PW_health_facility</f>
        <v>0.73299999999999998</v>
      </c>
      <c r="K18" s="65">
        <f>frac_PW_health_facility</f>
        <v>0.73299999999999998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</v>
      </c>
      <c r="I19" s="65">
        <f>frac_malaria_risk</f>
        <v>0.13</v>
      </c>
      <c r="J19" s="65">
        <f>frac_malaria_risk</f>
        <v>0.13</v>
      </c>
      <c r="K19" s="65">
        <f>frac_malaria_risk</f>
        <v>0.13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0.42606158512856407</v>
      </c>
      <c r="M25" s="65">
        <f>(1-food_insecure)*(0.49)+food_insecure*(0.7)</f>
        <v>0.6321699999999999</v>
      </c>
      <c r="N25" s="65">
        <f>(1-food_insecure)*(0.49)+food_insecure*(0.7)</f>
        <v>0.6321699999999999</v>
      </c>
      <c r="O25" s="65">
        <f>(1-food_insecure)*(0.49)+food_insecure*(0.7)</f>
        <v>0.6321699999999999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0.18259782219795601</v>
      </c>
      <c r="M26" s="65">
        <f>(1-food_insecure)*(0.21)+food_insecure*(0.3)</f>
        <v>0.27093</v>
      </c>
      <c r="N26" s="65">
        <f>(1-food_insecure)*(0.21)+food_insecure*(0.3)</f>
        <v>0.27093</v>
      </c>
      <c r="O26" s="65">
        <f>(1-food_insecure)*(0.21)+food_insecure*(0.3)</f>
        <v>0.27093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6.5307381873479994E-2</v>
      </c>
      <c r="M27" s="65">
        <f>(1-food_insecure)*(0.3)</f>
        <v>9.6899999999999986E-2</v>
      </c>
      <c r="N27" s="65">
        <f>(1-food_insecure)*(0.3)</f>
        <v>9.6899999999999986E-2</v>
      </c>
      <c r="O27" s="65">
        <f>(1-food_insecure)*(0.3)</f>
        <v>9.6899999999999986E-2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0.13</v>
      </c>
      <c r="D34" s="65">
        <f t="shared" si="3"/>
        <v>0.13</v>
      </c>
      <c r="E34" s="65">
        <f t="shared" si="3"/>
        <v>0.13</v>
      </c>
      <c r="F34" s="65">
        <f t="shared" si="3"/>
        <v>0.13</v>
      </c>
      <c r="G34" s="65">
        <f t="shared" si="3"/>
        <v>0.13</v>
      </c>
      <c r="H34" s="65">
        <f t="shared" si="3"/>
        <v>0.13</v>
      </c>
      <c r="I34" s="65">
        <f t="shared" si="3"/>
        <v>0.13</v>
      </c>
      <c r="J34" s="65">
        <f t="shared" si="3"/>
        <v>0.13</v>
      </c>
      <c r="K34" s="65">
        <f t="shared" si="3"/>
        <v>0.13</v>
      </c>
      <c r="L34" s="65">
        <f t="shared" si="3"/>
        <v>0.13</v>
      </c>
      <c r="M34" s="65">
        <f t="shared" si="3"/>
        <v>0.13</v>
      </c>
      <c r="N34" s="65">
        <f t="shared" si="3"/>
        <v>0.13</v>
      </c>
      <c r="O34" s="65">
        <f t="shared" si="3"/>
        <v>0.13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52125.652800000003</v>
      </c>
      <c r="C2" s="53">
        <v>108000</v>
      </c>
      <c r="D2" s="53">
        <v>214000</v>
      </c>
      <c r="E2" s="53">
        <v>208000</v>
      </c>
      <c r="F2" s="53">
        <v>148000</v>
      </c>
      <c r="G2" s="14">
        <f t="shared" ref="G2:G11" si="0">C2+D2+E2+F2</f>
        <v>678000</v>
      </c>
      <c r="H2" s="14">
        <f t="shared" ref="H2:H11" si="1">(B2 + stillbirth*B2/(1000-stillbirth))/(1-abortion)</f>
        <v>55484.006220868396</v>
      </c>
      <c r="I2" s="14">
        <f t="shared" ref="I2:I11" si="2">G2-H2</f>
        <v>622515.99377913156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51914.128200000006</v>
      </c>
      <c r="C3" s="53">
        <v>109000</v>
      </c>
      <c r="D3" s="53">
        <v>215000</v>
      </c>
      <c r="E3" s="53">
        <v>210000</v>
      </c>
      <c r="F3" s="53">
        <v>156000</v>
      </c>
      <c r="G3" s="14">
        <f t="shared" si="0"/>
        <v>690000</v>
      </c>
      <c r="H3" s="14">
        <f t="shared" si="1"/>
        <v>55258.853506382562</v>
      </c>
      <c r="I3" s="14">
        <f t="shared" si="2"/>
        <v>634741.14649361745</v>
      </c>
    </row>
    <row r="4" spans="1:9" ht="15.75" customHeight="1" x14ac:dyDescent="0.25">
      <c r="A4" s="7">
        <f t="shared" si="3"/>
        <v>2023</v>
      </c>
      <c r="B4" s="52">
        <v>51626.366400000014</v>
      </c>
      <c r="C4" s="53">
        <v>111000</v>
      </c>
      <c r="D4" s="53">
        <v>215000</v>
      </c>
      <c r="E4" s="53">
        <v>211000</v>
      </c>
      <c r="F4" s="53">
        <v>164000</v>
      </c>
      <c r="G4" s="14">
        <f t="shared" si="0"/>
        <v>701000</v>
      </c>
      <c r="H4" s="14">
        <f t="shared" si="1"/>
        <v>54952.551778851426</v>
      </c>
      <c r="I4" s="14">
        <f t="shared" si="2"/>
        <v>646047.44822114857</v>
      </c>
    </row>
    <row r="5" spans="1:9" ht="15.75" customHeight="1" x14ac:dyDescent="0.25">
      <c r="A5" s="7">
        <f t="shared" si="3"/>
        <v>2024</v>
      </c>
      <c r="B5" s="52">
        <v>51324.739200000004</v>
      </c>
      <c r="C5" s="53">
        <v>112000</v>
      </c>
      <c r="D5" s="53">
        <v>215000</v>
      </c>
      <c r="E5" s="53">
        <v>211000</v>
      </c>
      <c r="F5" s="53">
        <v>172000</v>
      </c>
      <c r="G5" s="14">
        <f t="shared" si="0"/>
        <v>710000</v>
      </c>
      <c r="H5" s="14">
        <f t="shared" si="1"/>
        <v>54631.49133083372</v>
      </c>
      <c r="I5" s="14">
        <f t="shared" si="2"/>
        <v>655368.50866916624</v>
      </c>
    </row>
    <row r="6" spans="1:9" ht="15.75" customHeight="1" x14ac:dyDescent="0.25">
      <c r="A6" s="7">
        <f t="shared" si="3"/>
        <v>2025</v>
      </c>
      <c r="B6" s="52">
        <v>50949.474000000002</v>
      </c>
      <c r="C6" s="53">
        <v>114000</v>
      </c>
      <c r="D6" s="53">
        <v>216000</v>
      </c>
      <c r="E6" s="53">
        <v>212000</v>
      </c>
      <c r="F6" s="53">
        <v>178000</v>
      </c>
      <c r="G6" s="14">
        <f t="shared" si="0"/>
        <v>720000</v>
      </c>
      <c r="H6" s="14">
        <f t="shared" si="1"/>
        <v>54232.048531121189</v>
      </c>
      <c r="I6" s="14">
        <f t="shared" si="2"/>
        <v>665767.95146887877</v>
      </c>
    </row>
    <row r="7" spans="1:9" ht="15.75" customHeight="1" x14ac:dyDescent="0.25">
      <c r="A7" s="7">
        <f t="shared" si="3"/>
        <v>2026</v>
      </c>
      <c r="B7" s="52">
        <v>50817.1538</v>
      </c>
      <c r="C7" s="53">
        <v>117000</v>
      </c>
      <c r="D7" s="53">
        <v>217000</v>
      </c>
      <c r="E7" s="53">
        <v>212000</v>
      </c>
      <c r="F7" s="53">
        <v>184000</v>
      </c>
      <c r="G7" s="14">
        <f t="shared" si="0"/>
        <v>730000</v>
      </c>
      <c r="H7" s="14">
        <f t="shared" si="1"/>
        <v>54091.20320054824</v>
      </c>
      <c r="I7" s="14">
        <f t="shared" si="2"/>
        <v>675908.79679945181</v>
      </c>
    </row>
    <row r="8" spans="1:9" ht="15.75" customHeight="1" x14ac:dyDescent="0.25">
      <c r="A8" s="7">
        <f t="shared" si="3"/>
        <v>2027</v>
      </c>
      <c r="B8" s="52">
        <v>50620.957999999991</v>
      </c>
      <c r="C8" s="53">
        <v>119000</v>
      </c>
      <c r="D8" s="53">
        <v>218000</v>
      </c>
      <c r="E8" s="53">
        <v>214000</v>
      </c>
      <c r="F8" s="53">
        <v>190000</v>
      </c>
      <c r="G8" s="14">
        <f t="shared" si="0"/>
        <v>741000</v>
      </c>
      <c r="H8" s="14">
        <f t="shared" si="1"/>
        <v>53882.366890536425</v>
      </c>
      <c r="I8" s="14">
        <f t="shared" si="2"/>
        <v>687117.63310946361</v>
      </c>
    </row>
    <row r="9" spans="1:9" ht="15.75" customHeight="1" x14ac:dyDescent="0.25">
      <c r="A9" s="7">
        <f t="shared" si="3"/>
        <v>2028</v>
      </c>
      <c r="B9" s="52">
        <v>50399.868599999987</v>
      </c>
      <c r="C9" s="53">
        <v>122000</v>
      </c>
      <c r="D9" s="53">
        <v>219000</v>
      </c>
      <c r="E9" s="53">
        <v>214000</v>
      </c>
      <c r="F9" s="53">
        <v>195000</v>
      </c>
      <c r="G9" s="14">
        <f t="shared" si="0"/>
        <v>750000</v>
      </c>
      <c r="H9" s="14">
        <f t="shared" si="1"/>
        <v>53647.033134774458</v>
      </c>
      <c r="I9" s="14">
        <f t="shared" si="2"/>
        <v>696352.96686522558</v>
      </c>
    </row>
    <row r="10" spans="1:9" ht="15.75" customHeight="1" x14ac:dyDescent="0.25">
      <c r="A10" s="7">
        <f t="shared" si="3"/>
        <v>2029</v>
      </c>
      <c r="B10" s="52">
        <v>50153.885599999987</v>
      </c>
      <c r="C10" s="53">
        <v>125000</v>
      </c>
      <c r="D10" s="53">
        <v>221000</v>
      </c>
      <c r="E10" s="53">
        <v>215000</v>
      </c>
      <c r="F10" s="53">
        <v>199000</v>
      </c>
      <c r="G10" s="14">
        <f t="shared" si="0"/>
        <v>760000</v>
      </c>
      <c r="H10" s="14">
        <f t="shared" si="1"/>
        <v>53385.201933262339</v>
      </c>
      <c r="I10" s="14">
        <f t="shared" si="2"/>
        <v>706614.79806673771</v>
      </c>
    </row>
    <row r="11" spans="1:9" ht="15.75" customHeight="1" x14ac:dyDescent="0.25">
      <c r="A11" s="7">
        <f t="shared" si="3"/>
        <v>2030</v>
      </c>
      <c r="B11" s="52">
        <v>49865.2</v>
      </c>
      <c r="C11" s="53">
        <v>126000</v>
      </c>
      <c r="D11" s="53">
        <v>223000</v>
      </c>
      <c r="E11" s="53">
        <v>215000</v>
      </c>
      <c r="F11" s="53">
        <v>202000</v>
      </c>
      <c r="G11" s="14">
        <f t="shared" si="0"/>
        <v>766000</v>
      </c>
      <c r="H11" s="14">
        <f t="shared" si="1"/>
        <v>53077.916887111809</v>
      </c>
      <c r="I11" s="14">
        <f t="shared" si="2"/>
        <v>712922.08311288815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3.7875509608892599E-3</v>
      </c>
    </row>
    <row r="4" spans="1:8" ht="15.75" customHeight="1" x14ac:dyDescent="0.25">
      <c r="B4" s="16" t="s">
        <v>69</v>
      </c>
      <c r="C4" s="54">
        <v>0.13629996490637031</v>
      </c>
    </row>
    <row r="5" spans="1:8" ht="15.75" customHeight="1" x14ac:dyDescent="0.25">
      <c r="B5" s="16" t="s">
        <v>70</v>
      </c>
      <c r="C5" s="54">
        <v>5.7183022236367127E-2</v>
      </c>
    </row>
    <row r="6" spans="1:8" ht="15.75" customHeight="1" x14ac:dyDescent="0.25">
      <c r="B6" s="16" t="s">
        <v>71</v>
      </c>
      <c r="C6" s="54">
        <v>0.22607671947722649</v>
      </c>
    </row>
    <row r="7" spans="1:8" ht="15.75" customHeight="1" x14ac:dyDescent="0.25">
      <c r="B7" s="16" t="s">
        <v>72</v>
      </c>
      <c r="C7" s="54">
        <v>0.37216536790639748</v>
      </c>
    </row>
    <row r="8" spans="1:8" ht="15.75" customHeight="1" x14ac:dyDescent="0.25">
      <c r="B8" s="16" t="s">
        <v>73</v>
      </c>
      <c r="C8" s="54">
        <v>5.2335975922138149E-3</v>
      </c>
    </row>
    <row r="9" spans="1:8" ht="15.75" customHeight="1" x14ac:dyDescent="0.25">
      <c r="B9" s="16" t="s">
        <v>74</v>
      </c>
      <c r="C9" s="54">
        <v>0.1386804267676289</v>
      </c>
    </row>
    <row r="10" spans="1:8" ht="15.75" customHeight="1" x14ac:dyDescent="0.25">
      <c r="B10" s="16" t="s">
        <v>75</v>
      </c>
      <c r="C10" s="54">
        <v>6.0573350152906602E-2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8.7616104124993391E-2</v>
      </c>
      <c r="D14" s="54">
        <v>8.7616104124993391E-2</v>
      </c>
      <c r="E14" s="54">
        <v>8.7616104124993391E-2</v>
      </c>
      <c r="F14" s="54">
        <v>8.7616104124993391E-2</v>
      </c>
    </row>
    <row r="15" spans="1:8" ht="15.75" customHeight="1" x14ac:dyDescent="0.25">
      <c r="B15" s="16" t="s">
        <v>82</v>
      </c>
      <c r="C15" s="54">
        <v>0.13332115058942601</v>
      </c>
      <c r="D15" s="54">
        <v>0.13332115058942601</v>
      </c>
      <c r="E15" s="54">
        <v>0.13332115058942601</v>
      </c>
      <c r="F15" s="54">
        <v>0.13332115058942601</v>
      </c>
    </row>
    <row r="16" spans="1:8" ht="15.75" customHeight="1" x14ac:dyDescent="0.25">
      <c r="B16" s="16" t="s">
        <v>83</v>
      </c>
      <c r="C16" s="54">
        <v>7.5543209277009922E-3</v>
      </c>
      <c r="D16" s="54">
        <v>7.5543209277009922E-3</v>
      </c>
      <c r="E16" s="54">
        <v>7.5543209277009922E-3</v>
      </c>
      <c r="F16" s="54">
        <v>7.5543209277009922E-3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6.1620899995234683E-3</v>
      </c>
      <c r="D19" s="54">
        <v>6.1620899995234683E-3</v>
      </c>
      <c r="E19" s="54">
        <v>6.1620899995234683E-3</v>
      </c>
      <c r="F19" s="54">
        <v>6.1620899995234683E-3</v>
      </c>
    </row>
    <row r="20" spans="1:8" ht="15.75" customHeight="1" x14ac:dyDescent="0.25">
      <c r="B20" s="16" t="s">
        <v>87</v>
      </c>
      <c r="C20" s="54">
        <v>0.37582612689440609</v>
      </c>
      <c r="D20" s="54">
        <v>0.37582612689440609</v>
      </c>
      <c r="E20" s="54">
        <v>0.37582612689440609</v>
      </c>
      <c r="F20" s="54">
        <v>0.37582612689440609</v>
      </c>
    </row>
    <row r="21" spans="1:8" ht="15.75" customHeight="1" x14ac:dyDescent="0.25">
      <c r="B21" s="16" t="s">
        <v>88</v>
      </c>
      <c r="C21" s="54">
        <v>8.9912848839864862E-2</v>
      </c>
      <c r="D21" s="54">
        <v>8.9912848839864862E-2</v>
      </c>
      <c r="E21" s="54">
        <v>8.9912848839864862E-2</v>
      </c>
      <c r="F21" s="54">
        <v>8.9912848839864862E-2</v>
      </c>
    </row>
    <row r="22" spans="1:8" ht="15.75" customHeight="1" x14ac:dyDescent="0.25">
      <c r="B22" s="16" t="s">
        <v>89</v>
      </c>
      <c r="C22" s="54">
        <v>0.29960735862408522</v>
      </c>
      <c r="D22" s="54">
        <v>0.29960735862408522</v>
      </c>
      <c r="E22" s="54">
        <v>0.29960735862408522</v>
      </c>
      <c r="F22" s="54">
        <v>0.29960735862408522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4.6300000000000001E-2</v>
      </c>
    </row>
    <row r="27" spans="1:8" ht="15.75" customHeight="1" x14ac:dyDescent="0.25">
      <c r="B27" s="16" t="s">
        <v>92</v>
      </c>
      <c r="C27" s="54">
        <v>2.24E-2</v>
      </c>
    </row>
    <row r="28" spans="1:8" ht="15.75" customHeight="1" x14ac:dyDescent="0.25">
      <c r="B28" s="16" t="s">
        <v>93</v>
      </c>
      <c r="C28" s="54">
        <v>0.1057</v>
      </c>
    </row>
    <row r="29" spans="1:8" ht="15.75" customHeight="1" x14ac:dyDescent="0.25">
      <c r="B29" s="16" t="s">
        <v>94</v>
      </c>
      <c r="C29" s="54">
        <v>0.1067</v>
      </c>
    </row>
    <row r="30" spans="1:8" ht="15.75" customHeight="1" x14ac:dyDescent="0.25">
      <c r="B30" s="16" t="s">
        <v>95</v>
      </c>
      <c r="C30" s="54">
        <v>5.0700000000000002E-2</v>
      </c>
    </row>
    <row r="31" spans="1:8" ht="15.75" customHeight="1" x14ac:dyDescent="0.25">
      <c r="B31" s="16" t="s">
        <v>96</v>
      </c>
      <c r="C31" s="54">
        <v>9.820000000000001E-2</v>
      </c>
    </row>
    <row r="32" spans="1:8" ht="15.75" customHeight="1" x14ac:dyDescent="0.25">
      <c r="B32" s="16" t="s">
        <v>97</v>
      </c>
      <c r="C32" s="54">
        <v>3.9100000000000003E-2</v>
      </c>
    </row>
    <row r="33" spans="2:3" ht="15.75" customHeight="1" x14ac:dyDescent="0.25">
      <c r="B33" s="16" t="s">
        <v>98</v>
      </c>
      <c r="C33" s="54">
        <v>9.1400000000000009E-2</v>
      </c>
    </row>
    <row r="34" spans="2:3" ht="15.75" customHeight="1" x14ac:dyDescent="0.25">
      <c r="B34" s="16" t="s">
        <v>99</v>
      </c>
      <c r="C34" s="54">
        <v>0.4395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0.58914865824995499</v>
      </c>
      <c r="D2" s="55">
        <v>0.58914865824995499</v>
      </c>
      <c r="E2" s="55">
        <v>0.52268792730151004</v>
      </c>
      <c r="F2" s="55">
        <v>0.31711543111850699</v>
      </c>
      <c r="G2" s="55">
        <v>0.29400304184534598</v>
      </c>
    </row>
    <row r="3" spans="1:15" ht="15.75" customHeight="1" x14ac:dyDescent="0.25">
      <c r="B3" s="7" t="s">
        <v>103</v>
      </c>
      <c r="C3" s="55">
        <v>0.21530718054280801</v>
      </c>
      <c r="D3" s="55">
        <v>0.21530718054280801</v>
      </c>
      <c r="E3" s="55">
        <v>0.25141497181226902</v>
      </c>
      <c r="F3" s="55">
        <v>0.28362826013805698</v>
      </c>
      <c r="G3" s="55">
        <v>0.31044783823001898</v>
      </c>
    </row>
    <row r="4" spans="1:15" ht="15.75" customHeight="1" x14ac:dyDescent="0.25">
      <c r="B4" s="7" t="s">
        <v>104</v>
      </c>
      <c r="C4" s="56">
        <v>0.111821104322815</v>
      </c>
      <c r="D4" s="56">
        <v>0.111821104322815</v>
      </c>
      <c r="E4" s="56">
        <v>0.136931886472626</v>
      </c>
      <c r="F4" s="56">
        <v>0.23012910700230901</v>
      </c>
      <c r="G4" s="56">
        <v>0.23836211918613001</v>
      </c>
    </row>
    <row r="5" spans="1:15" ht="15.75" customHeight="1" x14ac:dyDescent="0.25">
      <c r="B5" s="7" t="s">
        <v>105</v>
      </c>
      <c r="C5" s="56">
        <v>8.3723053289595006E-2</v>
      </c>
      <c r="D5" s="56">
        <v>8.3723053289595006E-2</v>
      </c>
      <c r="E5" s="56">
        <v>8.8965219755242797E-2</v>
      </c>
      <c r="F5" s="56">
        <v>0.16912720309120999</v>
      </c>
      <c r="G5" s="56">
        <v>0.15718699645081799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0.81139059756171306</v>
      </c>
      <c r="D8" s="55">
        <v>0.81139059756171306</v>
      </c>
      <c r="E8" s="55">
        <v>0.76911222662040202</v>
      </c>
      <c r="F8" s="55">
        <v>0.79497045617774409</v>
      </c>
      <c r="G8" s="55">
        <v>0.864527147872581</v>
      </c>
    </row>
    <row r="9" spans="1:15" ht="15.75" customHeight="1" x14ac:dyDescent="0.25">
      <c r="B9" s="7" t="s">
        <v>108</v>
      </c>
      <c r="C9" s="55">
        <v>0.11264818513184401</v>
      </c>
      <c r="D9" s="55">
        <v>0.11264818513184401</v>
      </c>
      <c r="E9" s="55">
        <v>0.148578163686438</v>
      </c>
      <c r="F9" s="55">
        <v>0.139712748778897</v>
      </c>
      <c r="G9" s="55">
        <v>0.10258652567632599</v>
      </c>
    </row>
    <row r="10" spans="1:15" ht="15.75" customHeight="1" x14ac:dyDescent="0.25">
      <c r="B10" s="7" t="s">
        <v>109</v>
      </c>
      <c r="C10" s="56">
        <v>4.4528465286550703E-2</v>
      </c>
      <c r="D10" s="56">
        <v>4.4528465286550703E-2</v>
      </c>
      <c r="E10" s="56">
        <v>5.3869001211279598E-2</v>
      </c>
      <c r="F10" s="56">
        <v>4.2470989307098798E-2</v>
      </c>
      <c r="G10" s="56">
        <v>2.2245084289190201E-2</v>
      </c>
    </row>
    <row r="11" spans="1:15" ht="15.75" customHeight="1" x14ac:dyDescent="0.25">
      <c r="B11" s="7" t="s">
        <v>110</v>
      </c>
      <c r="C11" s="56">
        <v>3.1432748433417299E-2</v>
      </c>
      <c r="D11" s="56">
        <v>3.1432748433417299E-2</v>
      </c>
      <c r="E11" s="56">
        <v>2.84406058201392E-2</v>
      </c>
      <c r="F11" s="56">
        <v>2.2845810092503499E-2</v>
      </c>
      <c r="G11" s="56">
        <v>1.06412444885274E-2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0.62072485924999998</v>
      </c>
      <c r="D14" s="57">
        <v>0.60000760225000005</v>
      </c>
      <c r="E14" s="57">
        <v>0.60000760225000005</v>
      </c>
      <c r="F14" s="57">
        <v>0.365490115999</v>
      </c>
      <c r="G14" s="57">
        <v>0.365490115999</v>
      </c>
      <c r="H14" s="58">
        <v>0.34</v>
      </c>
      <c r="I14" s="58">
        <v>0.34</v>
      </c>
      <c r="J14" s="58">
        <v>0.34</v>
      </c>
      <c r="K14" s="58">
        <v>0.34</v>
      </c>
      <c r="L14" s="58">
        <v>0.44753935092800001</v>
      </c>
      <c r="M14" s="58">
        <v>0.311656122684</v>
      </c>
      <c r="N14" s="58">
        <v>0.29221029814249999</v>
      </c>
      <c r="O14" s="58">
        <v>0.33298222598499999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0.27968074714479757</v>
      </c>
      <c r="D15" s="55">
        <f t="shared" si="0"/>
        <v>0.27034614771607207</v>
      </c>
      <c r="E15" s="55">
        <f t="shared" si="0"/>
        <v>0.27034614771607207</v>
      </c>
      <c r="F15" s="55">
        <f t="shared" si="0"/>
        <v>0.16467932159209564</v>
      </c>
      <c r="G15" s="55">
        <f t="shared" si="0"/>
        <v>0.16467932159209564</v>
      </c>
      <c r="H15" s="55">
        <f t="shared" si="0"/>
        <v>0.15319420933797759</v>
      </c>
      <c r="I15" s="55">
        <f t="shared" si="0"/>
        <v>0.15319420933797759</v>
      </c>
      <c r="J15" s="55">
        <f t="shared" si="0"/>
        <v>0.15319420933797759</v>
      </c>
      <c r="K15" s="55">
        <f t="shared" si="0"/>
        <v>0.15319420933797759</v>
      </c>
      <c r="L15" s="55">
        <f t="shared" si="0"/>
        <v>0.20164834415601957</v>
      </c>
      <c r="M15" s="55">
        <f t="shared" si="0"/>
        <v>0.14042327441151506</v>
      </c>
      <c r="N15" s="55">
        <f t="shared" si="0"/>
        <v>0.13166154583633821</v>
      </c>
      <c r="O15" s="55">
        <f t="shared" si="0"/>
        <v>0.15003220245109367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0.62221205093785004</v>
      </c>
      <c r="D2" s="56">
        <v>0.37241107866666701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0.20359075312680699</v>
      </c>
      <c r="D3" s="56">
        <v>0.21027029933333299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0.13437244141764701</v>
      </c>
      <c r="D4" s="56">
        <v>0.36252068333333298</v>
      </c>
      <c r="E4" s="56">
        <v>0.88757533497280505</v>
      </c>
      <c r="F4" s="56">
        <v>0.62121049563089992</v>
      </c>
      <c r="G4" s="56">
        <v>0</v>
      </c>
    </row>
    <row r="5" spans="1:7" x14ac:dyDescent="0.25">
      <c r="B5" s="98" t="s">
        <v>122</v>
      </c>
      <c r="C5" s="55">
        <v>3.9824754517696001E-2</v>
      </c>
      <c r="D5" s="55">
        <v>5.4797938666666997E-2</v>
      </c>
      <c r="E5" s="55">
        <v>0.11242466502719491</v>
      </c>
      <c r="F5" s="55">
        <v>0.37878950436910003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2022-02-01T03:23:10Z</dcterms:modified>
</cp:coreProperties>
</file>