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en\"/>
    </mc:Choice>
  </mc:AlternateContent>
  <xr:revisionPtr revIDLastSave="0" documentId="8_{D23C7A19-3442-47C0-AFD7-EEB097D0786C}" xr6:coauthVersionLast="47" xr6:coauthVersionMax="47" xr10:uidLastSave="{00000000-0000-0000-0000-000000000000}"/>
  <bookViews>
    <workbookView xWindow="36" yWindow="24" windowWidth="23004" windowHeight="12336" tabRatio="961" activeTab="1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A1" i="4"/>
  <c r="C35" i="3"/>
  <c r="F23" i="3"/>
  <c r="E23" i="3"/>
  <c r="D23" i="3"/>
  <c r="C23" i="3"/>
  <c r="C11" i="3"/>
  <c r="A1" i="3"/>
  <c r="H40" i="2"/>
  <c r="G40" i="2"/>
  <c r="I40" i="2" s="1"/>
  <c r="A40" i="2"/>
  <c r="I39" i="2"/>
  <c r="H39" i="2"/>
  <c r="G39" i="2"/>
  <c r="H38" i="2"/>
  <c r="G38" i="2"/>
  <c r="I38" i="2" s="1"/>
  <c r="A38" i="2"/>
  <c r="A37" i="2"/>
  <c r="A33" i="2"/>
  <c r="A32" i="2"/>
  <c r="A31" i="2"/>
  <c r="A30" i="2"/>
  <c r="A29" i="2"/>
  <c r="A25" i="2"/>
  <c r="A24" i="2"/>
  <c r="A23" i="2"/>
  <c r="A22" i="2"/>
  <c r="A21" i="2"/>
  <c r="A18" i="2"/>
  <c r="A17" i="2"/>
  <c r="A16" i="2"/>
  <c r="A15" i="2"/>
  <c r="A14" i="2"/>
  <c r="A13" i="2"/>
  <c r="H11" i="2"/>
  <c r="G11" i="2"/>
  <c r="I11" i="2" s="1"/>
  <c r="I10" i="2"/>
  <c r="H10" i="2"/>
  <c r="G10" i="2"/>
  <c r="H9" i="2"/>
  <c r="G9" i="2"/>
  <c r="I9" i="2" s="1"/>
  <c r="I8" i="2"/>
  <c r="H8" i="2"/>
  <c r="G8" i="2"/>
  <c r="H7" i="2"/>
  <c r="G7" i="2"/>
  <c r="I7" i="2" s="1"/>
  <c r="I6" i="2"/>
  <c r="H6" i="2"/>
  <c r="G6" i="2"/>
  <c r="H5" i="2"/>
  <c r="G5" i="2"/>
  <c r="I5" i="2" s="1"/>
  <c r="I4" i="2"/>
  <c r="H4" i="2"/>
  <c r="G4" i="2"/>
  <c r="H3" i="2"/>
  <c r="G3" i="2"/>
  <c r="I3" i="2" s="1"/>
  <c r="A3" i="2"/>
  <c r="I2" i="2"/>
  <c r="H2" i="2"/>
  <c r="G2" i="2"/>
  <c r="A2" i="2"/>
  <c r="A36" i="2" s="1"/>
  <c r="C33" i="1"/>
  <c r="C20" i="1"/>
  <c r="A26" i="2" l="1"/>
  <c r="A34" i="2"/>
  <c r="A39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D58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<sst xmlns="http://schemas.openxmlformats.org/spreadsheetml/2006/main" count="2092" uniqueCount="341">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</sst>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0</v>
      </c>
      <c r="B1" s="27" t="s">
        <v>1</v>
      </c>
      <c r="C1" s="27" t="s">
        <v>2</v>
      </c>
    </row>
    <row r="2" spans="1:3" ht="15.9" customHeight="1" x14ac:dyDescent="0.25">
      <c r="A2" s="113" t="s">
        <v>3</v>
      </c>
      <c r="B2" s="27"/>
      <c r="C2" s="27"/>
    </row>
    <row r="3" spans="1:3" ht="15.9" customHeight="1" x14ac:dyDescent="0.25">
      <c r="A3" s="1"/>
      <c r="B3" s="7" t="s">
        <v>4</v>
      </c>
      <c r="C3" s="43">
        <v>2021</v>
      </c>
    </row>
    <row r="4" spans="1:3" ht="15.9" customHeight="1" x14ac:dyDescent="0.25">
      <c r="A4" s="1"/>
      <c r="B4" s="7" t="s">
        <v>5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6</v>
      </c>
    </row>
    <row r="7" spans="1:3" ht="15" customHeight="1" x14ac:dyDescent="0.25">
      <c r="B7" s="28" t="s">
        <v>7</v>
      </c>
      <c r="C7" s="45">
        <v>341539.130859375</v>
      </c>
    </row>
    <row r="8" spans="1:3" ht="15" customHeight="1" x14ac:dyDescent="0.25">
      <c r="B8" s="7" t="s">
        <v>8</v>
      </c>
      <c r="C8" s="46">
        <v>0.46300000000000002</v>
      </c>
    </row>
    <row r="9" spans="1:3" ht="15" customHeight="1" x14ac:dyDescent="0.25">
      <c r="B9" s="7" t="s">
        <v>9</v>
      </c>
      <c r="C9" s="47">
        <v>1</v>
      </c>
    </row>
    <row r="10" spans="1:3" ht="15" customHeight="1" x14ac:dyDescent="0.25">
      <c r="B10" s="7" t="s">
        <v>10</v>
      </c>
      <c r="C10" s="47">
        <v>0.33406288146972701</v>
      </c>
    </row>
    <row r="11" spans="1:3" ht="15" customHeight="1" x14ac:dyDescent="0.25">
      <c r="B11" s="7" t="s">
        <v>11</v>
      </c>
      <c r="C11" s="46">
        <v>0.442</v>
      </c>
    </row>
    <row r="12" spans="1:3" ht="15" customHeight="1" x14ac:dyDescent="0.25">
      <c r="B12" s="7" t="s">
        <v>12</v>
      </c>
      <c r="C12" s="46">
        <v>0.44</v>
      </c>
    </row>
    <row r="13" spans="1:3" ht="15" customHeight="1" x14ac:dyDescent="0.25">
      <c r="B13" s="7" t="s">
        <v>13</v>
      </c>
      <c r="C13" s="46">
        <v>0.68900000000000006</v>
      </c>
    </row>
    <row r="14" spans="1:3" ht="15" customHeight="1" x14ac:dyDescent="0.25">
      <c r="B14" s="113"/>
    </row>
    <row r="15" spans="1:3" ht="15" customHeight="1" x14ac:dyDescent="0.25">
      <c r="A15" s="113" t="s">
        <v>14</v>
      </c>
      <c r="B15" s="11"/>
      <c r="C15" s="4"/>
    </row>
    <row r="16" spans="1:3" ht="15" customHeight="1" x14ac:dyDescent="0.25">
      <c r="B16" s="7" t="s">
        <v>15</v>
      </c>
      <c r="C16" s="47">
        <v>0.1</v>
      </c>
    </row>
    <row r="17" spans="1:3" ht="15" customHeight="1" x14ac:dyDescent="0.25">
      <c r="B17" s="7" t="s">
        <v>16</v>
      </c>
      <c r="C17" s="47">
        <v>0.1</v>
      </c>
    </row>
    <row r="18" spans="1:3" ht="15" customHeight="1" x14ac:dyDescent="0.25">
      <c r="B18" s="7" t="s">
        <v>17</v>
      </c>
      <c r="C18" s="47">
        <v>0.1</v>
      </c>
    </row>
    <row r="19" spans="1:3" ht="15" customHeight="1" x14ac:dyDescent="0.25">
      <c r="B19" s="7" t="s">
        <v>18</v>
      </c>
      <c r="C19" s="47">
        <v>0.1</v>
      </c>
    </row>
    <row r="20" spans="1:3" ht="15" customHeight="1" x14ac:dyDescent="0.25">
      <c r="B20" s="7" t="s">
        <v>19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20</v>
      </c>
    </row>
    <row r="23" spans="1:3" ht="15" customHeight="1" x14ac:dyDescent="0.25">
      <c r="B23" s="12" t="s">
        <v>21</v>
      </c>
      <c r="C23" s="47">
        <v>0.13689999999999999</v>
      </c>
    </row>
    <row r="24" spans="1:3" ht="15" customHeight="1" x14ac:dyDescent="0.25">
      <c r="B24" s="12" t="s">
        <v>22</v>
      </c>
      <c r="C24" s="47">
        <v>0.45260000000000011</v>
      </c>
    </row>
    <row r="25" spans="1:3" ht="15" customHeight="1" x14ac:dyDescent="0.25">
      <c r="B25" s="12" t="s">
        <v>23</v>
      </c>
      <c r="C25" s="47">
        <v>0.30809999999999998</v>
      </c>
    </row>
    <row r="26" spans="1:3" ht="15" customHeight="1" x14ac:dyDescent="0.25">
      <c r="B26" s="12" t="s">
        <v>24</v>
      </c>
      <c r="C26" s="47">
        <v>0.1024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25</v>
      </c>
      <c r="B28" s="12"/>
      <c r="C28" s="12"/>
    </row>
    <row r="29" spans="1:3" ht="14.25" customHeight="1" x14ac:dyDescent="0.25">
      <c r="B29" s="22" t="s">
        <v>26</v>
      </c>
      <c r="C29" s="49">
        <v>0.23599999999999999</v>
      </c>
    </row>
    <row r="30" spans="1:3" ht="14.25" customHeight="1" x14ac:dyDescent="0.25">
      <c r="B30" s="22" t="s">
        <v>27</v>
      </c>
      <c r="C30" s="49">
        <v>4.3999999999999997E-2</v>
      </c>
    </row>
    <row r="31" spans="1:3" ht="14.25" customHeight="1" x14ac:dyDescent="0.25">
      <c r="B31" s="22" t="s">
        <v>28</v>
      </c>
      <c r="C31" s="49">
        <v>0.104</v>
      </c>
    </row>
    <row r="32" spans="1:3" ht="14.25" customHeight="1" x14ac:dyDescent="0.25">
      <c r="B32" s="22" t="s">
        <v>29</v>
      </c>
      <c r="C32" s="49">
        <v>0.61599999999999999</v>
      </c>
    </row>
    <row r="33" spans="1:5" ht="13.2" customHeight="1" x14ac:dyDescent="0.25">
      <c r="B33" s="24" t="s">
        <v>30</v>
      </c>
      <c r="C33" s="50">
        <f>SUM(C29:C32)</f>
        <v>1</v>
      </c>
    </row>
    <row r="34" spans="1:5" ht="15" customHeight="1" x14ac:dyDescent="0.25"/>
    <row r="35" spans="1:5" ht="15" customHeight="1" x14ac:dyDescent="0.25">
      <c r="A35" s="39" t="s">
        <v>31</v>
      </c>
    </row>
    <row r="36" spans="1:5" ht="15" customHeight="1" x14ac:dyDescent="0.25">
      <c r="A36" s="113" t="s">
        <v>32</v>
      </c>
      <c r="B36" s="7"/>
    </row>
    <row r="37" spans="1:5" ht="15" customHeight="1" x14ac:dyDescent="0.25">
      <c r="B37" s="28" t="s">
        <v>33</v>
      </c>
      <c r="C37" s="117">
        <v>6.1573833137445604</v>
      </c>
    </row>
    <row r="38" spans="1:5" ht="15" customHeight="1" x14ac:dyDescent="0.25">
      <c r="B38" s="28" t="s">
        <v>34</v>
      </c>
      <c r="C38" s="117">
        <v>7.5435707882581999</v>
      </c>
      <c r="D38" s="9"/>
      <c r="E38" s="10"/>
    </row>
    <row r="39" spans="1:5" ht="15" customHeight="1" x14ac:dyDescent="0.25">
      <c r="B39" s="28" t="s">
        <v>35</v>
      </c>
      <c r="C39" s="117">
        <v>8.6192212346124695</v>
      </c>
      <c r="D39" s="9"/>
      <c r="E39" s="9"/>
    </row>
    <row r="40" spans="1:5" ht="15" customHeight="1" x14ac:dyDescent="0.25">
      <c r="B40" s="28" t="s">
        <v>36</v>
      </c>
      <c r="C40" s="117">
        <v>27</v>
      </c>
    </row>
    <row r="41" spans="1:5" ht="15" customHeight="1" x14ac:dyDescent="0.25">
      <c r="B41" s="28" t="s">
        <v>37</v>
      </c>
      <c r="C41" s="118">
        <v>4.5999999999999999E-2</v>
      </c>
    </row>
    <row r="42" spans="1:5" ht="15" customHeight="1" x14ac:dyDescent="0.25">
      <c r="B42" s="28" t="s">
        <v>38</v>
      </c>
      <c r="C42" s="117">
        <v>4.4836800459999999</v>
      </c>
    </row>
    <row r="43" spans="1:5" ht="15.75" customHeight="1" x14ac:dyDescent="0.25">
      <c r="D43" s="9"/>
    </row>
    <row r="44" spans="1:5" ht="15.75" customHeight="1" x14ac:dyDescent="0.25">
      <c r="A44" s="113" t="s">
        <v>39</v>
      </c>
      <c r="D44" s="9"/>
    </row>
    <row r="45" spans="1:5" ht="15.75" customHeight="1" x14ac:dyDescent="0.25">
      <c r="B45" s="28" t="s">
        <v>40</v>
      </c>
      <c r="C45" s="47">
        <v>2.8462600000000001E-2</v>
      </c>
      <c r="D45" s="9"/>
    </row>
    <row r="46" spans="1:5" ht="15.75" customHeight="1" x14ac:dyDescent="0.25">
      <c r="B46" s="28" t="s">
        <v>41</v>
      </c>
      <c r="C46" s="47">
        <v>0.107963</v>
      </c>
      <c r="D46" s="9"/>
    </row>
    <row r="47" spans="1:5" ht="15.75" customHeight="1" x14ac:dyDescent="0.25">
      <c r="B47" s="28" t="s">
        <v>42</v>
      </c>
      <c r="C47" s="47">
        <v>8.4610800000000014E-2</v>
      </c>
      <c r="D47" s="9"/>
      <c r="E47" s="10"/>
    </row>
    <row r="48" spans="1:5" ht="15" customHeight="1" x14ac:dyDescent="0.25">
      <c r="B48" s="28" t="s">
        <v>43</v>
      </c>
      <c r="C48" s="48">
        <v>0.77896359999999998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44</v>
      </c>
      <c r="D50" s="9"/>
    </row>
    <row r="51" spans="1:4" ht="15.75" customHeight="1" x14ac:dyDescent="0.25">
      <c r="B51" s="28" t="s">
        <v>45</v>
      </c>
      <c r="C51" s="51">
        <v>3.2</v>
      </c>
      <c r="D51" s="9"/>
    </row>
    <row r="52" spans="1:4" ht="15" customHeight="1" x14ac:dyDescent="0.25">
      <c r="B52" s="28" t="s">
        <v>46</v>
      </c>
      <c r="C52" s="51">
        <v>3.2</v>
      </c>
    </row>
    <row r="53" spans="1:4" ht="15.75" customHeight="1" x14ac:dyDescent="0.25">
      <c r="B53" s="28" t="s">
        <v>47</v>
      </c>
      <c r="C53" s="51">
        <v>3.2</v>
      </c>
    </row>
    <row r="54" spans="1:4" ht="15.75" customHeight="1" x14ac:dyDescent="0.25">
      <c r="B54" s="28" t="s">
        <v>48</v>
      </c>
      <c r="C54" s="51">
        <v>3.2</v>
      </c>
    </row>
    <row r="55" spans="1:4" ht="15.75" customHeight="1" x14ac:dyDescent="0.25">
      <c r="B55" s="28" t="s">
        <v>49</v>
      </c>
      <c r="C55" s="51">
        <v>3.2</v>
      </c>
    </row>
    <row r="57" spans="1:4" ht="15.75" customHeight="1" x14ac:dyDescent="0.25">
      <c r="A57" s="113" t="s">
        <v>50</v>
      </c>
    </row>
    <row r="58" spans="1:4" ht="15.75" customHeight="1" x14ac:dyDescent="0.25">
      <c r="B58" s="7" t="s">
        <v>51</v>
      </c>
      <c r="C58" s="46">
        <v>2.1937842778793421E-2</v>
      </c>
    </row>
    <row r="59" spans="1:4" ht="15.75" customHeight="1" x14ac:dyDescent="0.25">
      <c r="B59" s="28" t="s">
        <v>52</v>
      </c>
      <c r="C59" s="46">
        <v>0.41012290424244019</v>
      </c>
    </row>
    <row r="60" spans="1:4" ht="15.75" customHeight="1" x14ac:dyDescent="0.25">
      <c r="B60" s="28" t="s">
        <v>53</v>
      </c>
      <c r="C60" s="46">
        <v>4.5999999999999999E-2</v>
      </c>
    </row>
    <row r="61" spans="1:4" ht="15.75" customHeight="1" x14ac:dyDescent="0.25">
      <c r="B61" s="28" t="s">
        <v>54</v>
      </c>
      <c r="C61" s="46">
        <v>1.4E-2</v>
      </c>
    </row>
    <row r="62" spans="1:4" ht="15.75" customHeight="1" x14ac:dyDescent="0.25">
      <c r="B62" s="28" t="s">
        <v>55</v>
      </c>
      <c r="C62" s="119">
        <v>15.460178000000001</v>
      </c>
    </row>
    <row r="63" spans="1:4" ht="15.75" customHeight="1" x14ac:dyDescent="0.25">
      <c r="A63" s="39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tabSelected="1"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56</v>
      </c>
      <c r="B1" s="17" t="s">
        <v>57</v>
      </c>
      <c r="C1" s="15" t="s">
        <v>58</v>
      </c>
      <c r="D1" s="15" t="s">
        <v>59</v>
      </c>
      <c r="E1" s="15" t="s">
        <v>60</v>
      </c>
      <c r="F1" s="15" t="s">
        <v>61</v>
      </c>
      <c r="G1" s="15" t="s">
        <v>62</v>
      </c>
      <c r="H1" s="15" t="s">
        <v>63</v>
      </c>
      <c r="I1" s="15" t="s">
        <v>64</v>
      </c>
    </row>
    <row r="2" spans="1:9" ht="15.75" customHeight="1" x14ac:dyDescent="0.25">
      <c r="A2" s="7">
        <f>start_year</f>
        <v>2021</v>
      </c>
      <c r="B2" s="52">
        <v>947978.11120000004</v>
      </c>
      <c r="C2" s="53">
        <v>1430000</v>
      </c>
      <c r="D2" s="53">
        <v>2324000</v>
      </c>
      <c r="E2" s="53">
        <v>1586000</v>
      </c>
      <c r="F2" s="53">
        <v>1083000</v>
      </c>
      <c r="G2" s="14">
        <f t="shared" ref="G2:G11" si="0">C2+D2+E2+F2</f>
        <v>6423000</v>
      </c>
      <c r="H2" s="14">
        <f t="shared" ref="H2:H11" si="1">(B2 + stillbirth*B2/(1000-stillbirth))/(1-abortion)</f>
        <v>998163.19197561138</v>
      </c>
      <c r="I2" s="14">
        <f t="shared" ref="I2:I11" si="2">G2-H2</f>
        <v>5424836.8080243887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962754.47639999993</v>
      </c>
      <c r="C3" s="53">
        <v>1458000</v>
      </c>
      <c r="D3" s="53">
        <v>2389000</v>
      </c>
      <c r="E3" s="53">
        <v>1636000</v>
      </c>
      <c r="F3" s="53">
        <v>1120000</v>
      </c>
      <c r="G3" s="14">
        <f t="shared" si="0"/>
        <v>6603000</v>
      </c>
      <c r="H3" s="14">
        <f t="shared" si="1"/>
        <v>1013721.8042258023</v>
      </c>
      <c r="I3" s="14">
        <f t="shared" si="2"/>
        <v>5589278.1957741976</v>
      </c>
    </row>
    <row r="4" spans="1:9" ht="15.75" customHeight="1" x14ac:dyDescent="0.25">
      <c r="A4" s="7">
        <f t="shared" si="3"/>
        <v>2023</v>
      </c>
      <c r="B4" s="52">
        <v>977582.85240000009</v>
      </c>
      <c r="C4" s="53">
        <v>1488000</v>
      </c>
      <c r="D4" s="53">
        <v>2454000</v>
      </c>
      <c r="E4" s="53">
        <v>1690000</v>
      </c>
      <c r="F4" s="53">
        <v>1157000</v>
      </c>
      <c r="G4" s="14">
        <f t="shared" si="0"/>
        <v>6789000</v>
      </c>
      <c r="H4" s="14">
        <f t="shared" si="1"/>
        <v>1029335.1806794407</v>
      </c>
      <c r="I4" s="14">
        <f t="shared" si="2"/>
        <v>5759664.8193205595</v>
      </c>
    </row>
    <row r="5" spans="1:9" ht="15.75" customHeight="1" x14ac:dyDescent="0.25">
      <c r="A5" s="7">
        <f t="shared" si="3"/>
        <v>2024</v>
      </c>
      <c r="B5" s="52">
        <v>992449.64800000016</v>
      </c>
      <c r="C5" s="53">
        <v>1520000</v>
      </c>
      <c r="D5" s="53">
        <v>2517000</v>
      </c>
      <c r="E5" s="53">
        <v>1747000</v>
      </c>
      <c r="F5" s="53">
        <v>1193000</v>
      </c>
      <c r="G5" s="14">
        <f t="shared" si="0"/>
        <v>6977000</v>
      </c>
      <c r="H5" s="14">
        <f t="shared" si="1"/>
        <v>1044989.010631021</v>
      </c>
      <c r="I5" s="14">
        <f t="shared" si="2"/>
        <v>5932010.9893689789</v>
      </c>
    </row>
    <row r="6" spans="1:9" ht="15.75" customHeight="1" x14ac:dyDescent="0.25">
      <c r="A6" s="7">
        <f t="shared" si="3"/>
        <v>2025</v>
      </c>
      <c r="B6" s="52">
        <v>1007307.231</v>
      </c>
      <c r="C6" s="53">
        <v>1555000</v>
      </c>
      <c r="D6" s="53">
        <v>2578000</v>
      </c>
      <c r="E6" s="53">
        <v>1808000</v>
      </c>
      <c r="F6" s="53">
        <v>1231000</v>
      </c>
      <c r="G6" s="14">
        <f t="shared" si="0"/>
        <v>7172000</v>
      </c>
      <c r="H6" s="14">
        <f t="shared" si="1"/>
        <v>1060633.1402761133</v>
      </c>
      <c r="I6" s="14">
        <f t="shared" si="2"/>
        <v>6111366.8597238865</v>
      </c>
    </row>
    <row r="7" spans="1:9" ht="15.75" customHeight="1" x14ac:dyDescent="0.25">
      <c r="A7" s="7">
        <f t="shared" si="3"/>
        <v>2026</v>
      </c>
      <c r="B7" s="52">
        <v>1022412.4036</v>
      </c>
      <c r="C7" s="53">
        <v>1591000</v>
      </c>
      <c r="D7" s="53">
        <v>2637000</v>
      </c>
      <c r="E7" s="53">
        <v>1870000</v>
      </c>
      <c r="F7" s="53">
        <v>1269000</v>
      </c>
      <c r="G7" s="14">
        <f t="shared" si="0"/>
        <v>7367000</v>
      </c>
      <c r="H7" s="14">
        <f t="shared" si="1"/>
        <v>1076537.9666846816</v>
      </c>
      <c r="I7" s="14">
        <f t="shared" si="2"/>
        <v>6290462.0333153186</v>
      </c>
    </row>
    <row r="8" spans="1:9" ht="15.75" customHeight="1" x14ac:dyDescent="0.25">
      <c r="A8" s="7">
        <f t="shared" si="3"/>
        <v>2027</v>
      </c>
      <c r="B8" s="52">
        <v>1037498.49</v>
      </c>
      <c r="C8" s="53">
        <v>1631000</v>
      </c>
      <c r="D8" s="53">
        <v>2694000</v>
      </c>
      <c r="E8" s="53">
        <v>1937000</v>
      </c>
      <c r="F8" s="53">
        <v>1305000</v>
      </c>
      <c r="G8" s="14">
        <f t="shared" si="0"/>
        <v>7567000</v>
      </c>
      <c r="H8" s="14">
        <f t="shared" si="1"/>
        <v>1092422.6964875483</v>
      </c>
      <c r="I8" s="14">
        <f t="shared" si="2"/>
        <v>6474577.3035124522</v>
      </c>
    </row>
    <row r="9" spans="1:9" ht="15.75" customHeight="1" x14ac:dyDescent="0.25">
      <c r="A9" s="7">
        <f t="shared" si="3"/>
        <v>2028</v>
      </c>
      <c r="B9" s="52">
        <v>1052553.2598000001</v>
      </c>
      <c r="C9" s="53">
        <v>1673000</v>
      </c>
      <c r="D9" s="53">
        <v>2751000</v>
      </c>
      <c r="E9" s="53">
        <v>2006000</v>
      </c>
      <c r="F9" s="53">
        <v>1345000</v>
      </c>
      <c r="G9" s="14">
        <f t="shared" si="0"/>
        <v>7775000</v>
      </c>
      <c r="H9" s="14">
        <f t="shared" si="1"/>
        <v>1108274.4518186962</v>
      </c>
      <c r="I9" s="14">
        <f t="shared" si="2"/>
        <v>6666725.5481813038</v>
      </c>
    </row>
    <row r="10" spans="1:9" ht="15.75" customHeight="1" x14ac:dyDescent="0.25">
      <c r="A10" s="7">
        <f t="shared" si="3"/>
        <v>2029</v>
      </c>
      <c r="B10" s="52">
        <v>1067597.2692</v>
      </c>
      <c r="C10" s="53">
        <v>1716000</v>
      </c>
      <c r="D10" s="53">
        <v>2810000</v>
      </c>
      <c r="E10" s="53">
        <v>2074000</v>
      </c>
      <c r="F10" s="53">
        <v>1386000</v>
      </c>
      <c r="G10" s="14">
        <f t="shared" si="0"/>
        <v>7986000</v>
      </c>
      <c r="H10" s="14">
        <f t="shared" si="1"/>
        <v>1124114.8771042614</v>
      </c>
      <c r="I10" s="14">
        <f t="shared" si="2"/>
        <v>6861885.1228957381</v>
      </c>
    </row>
    <row r="11" spans="1:9" ht="15.75" customHeight="1" x14ac:dyDescent="0.25">
      <c r="A11" s="7">
        <f t="shared" si="3"/>
        <v>2030</v>
      </c>
      <c r="B11" s="52">
        <v>1082552.4010000001</v>
      </c>
      <c r="C11" s="53">
        <v>1759000</v>
      </c>
      <c r="D11" s="53">
        <v>2873000</v>
      </c>
      <c r="E11" s="53">
        <v>2141000</v>
      </c>
      <c r="F11" s="53">
        <v>1431000</v>
      </c>
      <c r="G11" s="14">
        <f t="shared" si="0"/>
        <v>8204000</v>
      </c>
      <c r="H11" s="14">
        <f t="shared" si="1"/>
        <v>1139861.7196922277</v>
      </c>
      <c r="I11" s="14">
        <f t="shared" si="2"/>
        <v>7064138.2803077726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"Percentage of deaths in baseline year ("&amp;start_year&amp;") attributable to cause"</f>
        <v>Percentage of deaths in baseline year (2021) attributable to cause</v>
      </c>
      <c r="B1" s="27"/>
      <c r="C1" s="27"/>
      <c r="D1" s="27"/>
      <c r="E1" s="27"/>
      <c r="F1" s="27"/>
    </row>
    <row r="2" spans="1:8" ht="27.75" customHeight="1" x14ac:dyDescent="0.25">
      <c r="A2" t="s">
        <v>65</v>
      </c>
      <c r="B2" s="27" t="s">
        <v>66</v>
      </c>
      <c r="C2" s="27" t="s">
        <v>67</v>
      </c>
      <c r="D2" s="27"/>
      <c r="E2" s="27"/>
      <c r="F2" s="27"/>
      <c r="G2" s="27"/>
    </row>
    <row r="3" spans="1:8" ht="15.75" customHeight="1" x14ac:dyDescent="0.25">
      <c r="B3" s="16" t="s">
        <v>68</v>
      </c>
      <c r="C3" s="54">
        <v>0</v>
      </c>
    </row>
    <row r="4" spans="1:8" ht="15.75" customHeight="1" x14ac:dyDescent="0.25">
      <c r="B4" s="16" t="s">
        <v>69</v>
      </c>
      <c r="C4" s="54">
        <v>2.236840100862876E-2</v>
      </c>
    </row>
    <row r="5" spans="1:8" ht="15.75" customHeight="1" x14ac:dyDescent="0.25">
      <c r="B5" s="16" t="s">
        <v>70</v>
      </c>
      <c r="C5" s="54">
        <v>2.7828901869366401E-2</v>
      </c>
    </row>
    <row r="6" spans="1:8" ht="15.75" customHeight="1" x14ac:dyDescent="0.25">
      <c r="B6" s="16" t="s">
        <v>71</v>
      </c>
      <c r="C6" s="54">
        <v>0.10535892521549731</v>
      </c>
    </row>
    <row r="7" spans="1:8" ht="15.75" customHeight="1" x14ac:dyDescent="0.25">
      <c r="B7" s="16" t="s">
        <v>72</v>
      </c>
      <c r="C7" s="54">
        <v>0.40982172882225898</v>
      </c>
    </row>
    <row r="8" spans="1:8" ht="15.75" customHeight="1" x14ac:dyDescent="0.25">
      <c r="B8" s="16" t="s">
        <v>73</v>
      </c>
      <c r="C8" s="54">
        <v>0</v>
      </c>
    </row>
    <row r="9" spans="1:8" ht="15.75" customHeight="1" x14ac:dyDescent="0.25">
      <c r="B9" s="16" t="s">
        <v>74</v>
      </c>
      <c r="C9" s="54">
        <v>0.39392497298393803</v>
      </c>
    </row>
    <row r="10" spans="1:8" ht="15.75" customHeight="1" x14ac:dyDescent="0.25">
      <c r="B10" s="16" t="s">
        <v>75</v>
      </c>
      <c r="C10" s="54">
        <v>4.0697070100310678E-2</v>
      </c>
    </row>
    <row r="11" spans="1:8" ht="15.75" customHeight="1" x14ac:dyDescent="0.25">
      <c r="B11" s="24" t="s">
        <v>30</v>
      </c>
      <c r="C11" s="50">
        <f>SUM(C3:C10)</f>
        <v>1.0000000000000002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76</v>
      </c>
      <c r="B13" s="27" t="s">
        <v>66</v>
      </c>
      <c r="C13" s="15" t="s">
        <v>77</v>
      </c>
      <c r="D13" s="15" t="s">
        <v>78</v>
      </c>
      <c r="E13" s="15" t="s">
        <v>79</v>
      </c>
      <c r="F13" s="15" t="s">
        <v>80</v>
      </c>
      <c r="G13" s="16"/>
    </row>
    <row r="14" spans="1:8" ht="15.75" customHeight="1" x14ac:dyDescent="0.25">
      <c r="B14" s="16" t="s">
        <v>81</v>
      </c>
      <c r="C14" s="54">
        <v>3.0213160487802461E-2</v>
      </c>
      <c r="D14" s="54">
        <v>3.0213160487802461E-2</v>
      </c>
      <c r="E14" s="54">
        <v>3.0213160487802461E-2</v>
      </c>
      <c r="F14" s="54">
        <v>3.0213160487802461E-2</v>
      </c>
    </row>
    <row r="15" spans="1:8" ht="15.75" customHeight="1" x14ac:dyDescent="0.25">
      <c r="B15" s="16" t="s">
        <v>82</v>
      </c>
      <c r="C15" s="54">
        <v>7.5115703522138463E-2</v>
      </c>
      <c r="D15" s="54">
        <v>7.5115703522138463E-2</v>
      </c>
      <c r="E15" s="54">
        <v>7.5115703522138463E-2</v>
      </c>
      <c r="F15" s="54">
        <v>7.5115703522138463E-2</v>
      </c>
    </row>
    <row r="16" spans="1:8" ht="15.75" customHeight="1" x14ac:dyDescent="0.25">
      <c r="B16" s="16" t="s">
        <v>83</v>
      </c>
      <c r="C16" s="54">
        <v>2.04437907993061E-2</v>
      </c>
      <c r="D16" s="54">
        <v>2.04437907993061E-2</v>
      </c>
      <c r="E16" s="54">
        <v>2.04437907993061E-2</v>
      </c>
      <c r="F16" s="54">
        <v>2.04437907993061E-2</v>
      </c>
    </row>
    <row r="17" spans="1:8" ht="15.75" customHeight="1" x14ac:dyDescent="0.25">
      <c r="B17" s="16" t="s">
        <v>84</v>
      </c>
      <c r="C17" s="54">
        <v>0</v>
      </c>
      <c r="D17" s="54">
        <v>0</v>
      </c>
      <c r="E17" s="54">
        <v>0</v>
      </c>
      <c r="F17" s="54">
        <v>0</v>
      </c>
    </row>
    <row r="18" spans="1:8" ht="15.75" customHeight="1" x14ac:dyDescent="0.25">
      <c r="B18" s="16" t="s">
        <v>85</v>
      </c>
      <c r="C18" s="54">
        <v>0</v>
      </c>
      <c r="D18" s="54">
        <v>0</v>
      </c>
      <c r="E18" s="54">
        <v>0</v>
      </c>
      <c r="F18" s="54">
        <v>0</v>
      </c>
    </row>
    <row r="19" spans="1:8" ht="15.75" customHeight="1" x14ac:dyDescent="0.25">
      <c r="B19" s="16" t="s">
        <v>86</v>
      </c>
      <c r="C19" s="54">
        <v>2.164678743156608E-3</v>
      </c>
      <c r="D19" s="54">
        <v>2.164678743156608E-3</v>
      </c>
      <c r="E19" s="54">
        <v>2.164678743156608E-3</v>
      </c>
      <c r="F19" s="54">
        <v>2.164678743156608E-3</v>
      </c>
    </row>
    <row r="20" spans="1:8" ht="15.75" customHeight="1" x14ac:dyDescent="0.25">
      <c r="B20" s="16" t="s">
        <v>87</v>
      </c>
      <c r="C20" s="54">
        <v>0.1463535780500522</v>
      </c>
      <c r="D20" s="54">
        <v>0.1463535780500522</v>
      </c>
      <c r="E20" s="54">
        <v>0.1463535780500522</v>
      </c>
      <c r="F20" s="54">
        <v>0.1463535780500522</v>
      </c>
    </row>
    <row r="21" spans="1:8" ht="15.75" customHeight="1" x14ac:dyDescent="0.25">
      <c r="B21" s="16" t="s">
        <v>88</v>
      </c>
      <c r="C21" s="54">
        <v>9.6417402236320976E-2</v>
      </c>
      <c r="D21" s="54">
        <v>9.6417402236320976E-2</v>
      </c>
      <c r="E21" s="54">
        <v>9.6417402236320976E-2</v>
      </c>
      <c r="F21" s="54">
        <v>9.6417402236320976E-2</v>
      </c>
    </row>
    <row r="22" spans="1:8" ht="15.75" customHeight="1" x14ac:dyDescent="0.25">
      <c r="B22" s="16" t="s">
        <v>89</v>
      </c>
      <c r="C22" s="54">
        <v>0.62929168616122333</v>
      </c>
      <c r="D22" s="54">
        <v>0.62929168616122333</v>
      </c>
      <c r="E22" s="54">
        <v>0.62929168616122333</v>
      </c>
      <c r="F22" s="54">
        <v>0.62929168616122333</v>
      </c>
    </row>
    <row r="23" spans="1:8" ht="15.75" customHeight="1" x14ac:dyDescent="0.25">
      <c r="B23" s="24" t="s">
        <v>30</v>
      </c>
      <c r="C23" s="50">
        <f>SUM(C14:C22)</f>
        <v>1</v>
      </c>
      <c r="D23" s="50">
        <f>SUM(D14:D22)</f>
        <v>1</v>
      </c>
      <c r="E23" s="50">
        <f>SUM(E14:E22)</f>
        <v>1</v>
      </c>
      <c r="F23" s="50">
        <f>SUM(F14:F22)</f>
        <v>1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90</v>
      </c>
      <c r="B25" s="27" t="s">
        <v>66</v>
      </c>
      <c r="C25" s="27" t="s">
        <v>90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91</v>
      </c>
      <c r="C26" s="54">
        <v>8.539999999999999E-2</v>
      </c>
    </row>
    <row r="27" spans="1:8" ht="15.75" customHeight="1" x14ac:dyDescent="0.25">
      <c r="B27" s="16" t="s">
        <v>92</v>
      </c>
      <c r="C27" s="54">
        <v>8.199999999999999E-3</v>
      </c>
    </row>
    <row r="28" spans="1:8" ht="15.75" customHeight="1" x14ac:dyDescent="0.25">
      <c r="B28" s="16" t="s">
        <v>93</v>
      </c>
      <c r="C28" s="54">
        <v>0.15029999999999999</v>
      </c>
    </row>
    <row r="29" spans="1:8" ht="15.75" customHeight="1" x14ac:dyDescent="0.25">
      <c r="B29" s="16" t="s">
        <v>94</v>
      </c>
      <c r="C29" s="54">
        <v>0.16389999999999999</v>
      </c>
    </row>
    <row r="30" spans="1:8" ht="15.75" customHeight="1" x14ac:dyDescent="0.25">
      <c r="B30" s="16" t="s">
        <v>95</v>
      </c>
      <c r="C30" s="54">
        <v>0.1017</v>
      </c>
    </row>
    <row r="31" spans="1:8" ht="15.75" customHeight="1" x14ac:dyDescent="0.25">
      <c r="B31" s="16" t="s">
        <v>96</v>
      </c>
      <c r="C31" s="54">
        <v>0.10639999999999999</v>
      </c>
    </row>
    <row r="32" spans="1:8" ht="15.75" customHeight="1" x14ac:dyDescent="0.25">
      <c r="B32" s="16" t="s">
        <v>97</v>
      </c>
      <c r="C32" s="54">
        <v>1.83E-2</v>
      </c>
    </row>
    <row r="33" spans="2:3" ht="15.75" customHeight="1" x14ac:dyDescent="0.25">
      <c r="B33" s="16" t="s">
        <v>98</v>
      </c>
      <c r="C33" s="54">
        <v>8.1799999999999998E-2</v>
      </c>
    </row>
    <row r="34" spans="2:3" ht="15.75" customHeight="1" x14ac:dyDescent="0.25">
      <c r="B34" s="16" t="s">
        <v>99</v>
      </c>
      <c r="C34" s="54">
        <v>0.28400000000223519</v>
      </c>
    </row>
    <row r="35" spans="2:3" ht="15.75" customHeight="1" x14ac:dyDescent="0.25">
      <c r="B35" s="24" t="s">
        <v>30</v>
      </c>
      <c r="C35" s="50">
        <f>SUM(C26:C34)</f>
        <v>1.0000000000022351</v>
      </c>
    </row>
  </sheetData>
  <sheetProtection password="CA9F" sheet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"Percentage of population in each category in baseline year ("&amp;start_year&amp;")"</f>
        <v>Percentage of population in each category in baseline year (2021)</v>
      </c>
      <c r="B1" s="1" t="s">
        <v>100</v>
      </c>
      <c r="C1" s="28" t="s">
        <v>67</v>
      </c>
      <c r="D1" s="28" t="s">
        <v>77</v>
      </c>
      <c r="E1" s="28" t="s">
        <v>78</v>
      </c>
      <c r="F1" s="28" t="s">
        <v>79</v>
      </c>
      <c r="G1" s="28" t="s">
        <v>80</v>
      </c>
    </row>
    <row r="2" spans="1:15" ht="15.75" customHeight="1" x14ac:dyDescent="0.25">
      <c r="A2" s="4" t="s">
        <v>101</v>
      </c>
      <c r="B2" s="7" t="s">
        <v>102</v>
      </c>
      <c r="C2" s="55">
        <v>0.98221976999999994</v>
      </c>
      <c r="D2" s="55">
        <v>0.98221976999999994</v>
      </c>
      <c r="E2" s="55">
        <v>0.97108970999999999</v>
      </c>
      <c r="F2" s="55">
        <v>0.83553084999999994</v>
      </c>
      <c r="G2" s="55">
        <v>0.78276093000000002</v>
      </c>
    </row>
    <row r="3" spans="1:15" ht="15.75" customHeight="1" x14ac:dyDescent="0.25">
      <c r="B3" s="7" t="s">
        <v>103</v>
      </c>
      <c r="C3" s="55">
        <v>1.2253089E-2</v>
      </c>
      <c r="D3" s="55">
        <v>1.2253089E-2</v>
      </c>
      <c r="E3" s="55">
        <v>2.7504420000000002E-2</v>
      </c>
      <c r="F3" s="55">
        <v>0.1227733</v>
      </c>
      <c r="G3" s="55">
        <v>0.17554731000000001</v>
      </c>
    </row>
    <row r="4" spans="1:15" ht="15.75" customHeight="1" x14ac:dyDescent="0.25">
      <c r="B4" s="7" t="s">
        <v>104</v>
      </c>
      <c r="C4" s="56">
        <v>5.5271786E-3</v>
      </c>
      <c r="D4" s="56">
        <v>5.5271786E-3</v>
      </c>
      <c r="E4" s="56">
        <v>0</v>
      </c>
      <c r="F4" s="56">
        <v>3.6424096000000003E-2</v>
      </c>
      <c r="G4" s="56">
        <v>3.7740078000000003E-2</v>
      </c>
    </row>
    <row r="5" spans="1:15" ht="15.75" customHeight="1" x14ac:dyDescent="0.25">
      <c r="B5" s="7" t="s">
        <v>105</v>
      </c>
      <c r="C5" s="56">
        <v>0</v>
      </c>
      <c r="D5" s="56">
        <v>0</v>
      </c>
      <c r="E5" s="56">
        <v>1.4058390000000001E-3</v>
      </c>
      <c r="F5" s="56">
        <v>5.2717733000000001E-3</v>
      </c>
      <c r="G5" s="56">
        <v>3.9516979000000004E-3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106</v>
      </c>
      <c r="B8" s="7" t="s">
        <v>107</v>
      </c>
      <c r="C8" s="55">
        <v>0.93457618999999992</v>
      </c>
      <c r="D8" s="55">
        <v>0.93457618999999992</v>
      </c>
      <c r="E8" s="55">
        <v>0.94170761000000003</v>
      </c>
      <c r="F8" s="55">
        <v>0.93892379999999998</v>
      </c>
      <c r="G8" s="55">
        <v>0.90225944999999996</v>
      </c>
    </row>
    <row r="9" spans="1:15" ht="15.75" customHeight="1" x14ac:dyDescent="0.25">
      <c r="B9" s="7" t="s">
        <v>108</v>
      </c>
      <c r="C9" s="55">
        <v>4.8381862999999997E-2</v>
      </c>
      <c r="D9" s="55">
        <v>4.8381862999999997E-2</v>
      </c>
      <c r="E9" s="55">
        <v>5.4034437999999997E-2</v>
      </c>
      <c r="F9" s="55">
        <v>3.7660781999999997E-2</v>
      </c>
      <c r="G9" s="55">
        <v>7.8877807000000008E-2</v>
      </c>
    </row>
    <row r="10" spans="1:15" ht="15.75" customHeight="1" x14ac:dyDescent="0.25">
      <c r="B10" s="7" t="s">
        <v>109</v>
      </c>
      <c r="C10" s="56">
        <v>1.5226834999999999E-2</v>
      </c>
      <c r="D10" s="56">
        <v>1.5226834999999999E-2</v>
      </c>
      <c r="E10" s="56">
        <v>4.2579397999999999E-3</v>
      </c>
      <c r="F10" s="56">
        <v>1.9031348999999999E-2</v>
      </c>
      <c r="G10" s="56">
        <v>1.8356117000000002E-2</v>
      </c>
    </row>
    <row r="11" spans="1:15" ht="15.75" customHeight="1" x14ac:dyDescent="0.25">
      <c r="B11" s="7" t="s">
        <v>110</v>
      </c>
      <c r="C11" s="56">
        <v>1.8151479999999999E-3</v>
      </c>
      <c r="D11" s="56">
        <v>1.8151479999999999E-3</v>
      </c>
      <c r="E11" s="56">
        <v>0</v>
      </c>
      <c r="F11" s="56">
        <v>4.3840631999999997E-3</v>
      </c>
      <c r="G11" s="56">
        <v>5.0662603000000003E-4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111</v>
      </c>
      <c r="C13" s="28" t="s">
        <v>67</v>
      </c>
      <c r="D13" s="28" t="s">
        <v>77</v>
      </c>
      <c r="E13" s="28" t="s">
        <v>78</v>
      </c>
      <c r="F13" s="28" t="s">
        <v>79</v>
      </c>
      <c r="G13" s="28" t="s">
        <v>80</v>
      </c>
      <c r="H13" s="15" t="s">
        <v>112</v>
      </c>
      <c r="I13" s="15" t="s">
        <v>113</v>
      </c>
      <c r="J13" s="15" t="s">
        <v>114</v>
      </c>
      <c r="K13" s="15" t="s">
        <v>115</v>
      </c>
      <c r="L13" s="15" t="s">
        <v>58</v>
      </c>
      <c r="M13" s="15" t="s">
        <v>59</v>
      </c>
      <c r="N13" s="15" t="s">
        <v>60</v>
      </c>
      <c r="O13" s="15" t="s">
        <v>61</v>
      </c>
    </row>
    <row r="14" spans="1:15" ht="15.75" customHeight="1" x14ac:dyDescent="0.25">
      <c r="B14" s="28" t="s">
        <v>116</v>
      </c>
      <c r="C14" s="57">
        <v>0.95296559150000004</v>
      </c>
      <c r="D14" s="57">
        <v>0.95116511860899999</v>
      </c>
      <c r="E14" s="57">
        <v>0.95116511860899999</v>
      </c>
      <c r="F14" s="57">
        <v>0.76734861546599997</v>
      </c>
      <c r="G14" s="57">
        <v>0.76734861546599997</v>
      </c>
      <c r="H14" s="58">
        <v>0.60799999999999998</v>
      </c>
      <c r="I14" s="58">
        <v>0.63836871508379878</v>
      </c>
      <c r="J14" s="58">
        <v>0.64192178770949715</v>
      </c>
      <c r="K14" s="58">
        <v>0.62652513966480439</v>
      </c>
      <c r="L14" s="58">
        <v>0.44071942590399998</v>
      </c>
      <c r="M14" s="58">
        <v>0.31360942769950001</v>
      </c>
      <c r="N14" s="58">
        <v>0.38571239696100001</v>
      </c>
      <c r="O14" s="58">
        <v>0.41623452230199992</v>
      </c>
    </row>
    <row r="15" spans="1:15" ht="15.75" customHeight="1" x14ac:dyDescent="0.25">
      <c r="B15" s="28" t="s">
        <v>117</v>
      </c>
      <c r="C15" s="55">
        <f t="shared" ref="C15:O15" si="0">iron_deficiency_anaemia*C14</f>
        <v>0.39083301602909487</v>
      </c>
      <c r="D15" s="55">
        <f t="shared" si="0"/>
        <v>0.39009460085802816</v>
      </c>
      <c r="E15" s="55">
        <f t="shared" si="0"/>
        <v>0.39009460085802816</v>
      </c>
      <c r="F15" s="55">
        <f t="shared" si="0"/>
        <v>0.31470724274133138</v>
      </c>
      <c r="G15" s="55">
        <f t="shared" si="0"/>
        <v>0.31470724274133138</v>
      </c>
      <c r="H15" s="55">
        <f t="shared" si="0"/>
        <v>0.24935472577940362</v>
      </c>
      <c r="I15" s="55">
        <f t="shared" si="0"/>
        <v>0.26180963140768237</v>
      </c>
      <c r="J15" s="55">
        <f t="shared" si="0"/>
        <v>0.26326682787191813</v>
      </c>
      <c r="K15" s="55">
        <f t="shared" si="0"/>
        <v>0.25695230986023004</v>
      </c>
      <c r="L15" s="55">
        <f t="shared" si="0"/>
        <v>0.18074913090780939</v>
      </c>
      <c r="M15" s="55">
        <f t="shared" si="0"/>
        <v>0.12861840928592852</v>
      </c>
      <c r="N15" s="55">
        <f t="shared" si="0"/>
        <v>0.15818948844395828</v>
      </c>
      <c r="O15" s="55">
        <f t="shared" si="0"/>
        <v>0.17070731113246096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"Percentage of children in each category in baseline year ("&amp;start_year&amp;")"</f>
        <v>Percentage of children in each category in baseline year (2021)</v>
      </c>
      <c r="B1" s="1" t="s">
        <v>100</v>
      </c>
      <c r="C1" s="113" t="s">
        <v>67</v>
      </c>
      <c r="D1" s="113" t="s">
        <v>77</v>
      </c>
      <c r="E1" s="113" t="s">
        <v>78</v>
      </c>
      <c r="F1" s="113" t="s">
        <v>79</v>
      </c>
      <c r="G1" s="113" t="s">
        <v>80</v>
      </c>
    </row>
    <row r="2" spans="1:7" x14ac:dyDescent="0.25">
      <c r="A2" s="4" t="s">
        <v>118</v>
      </c>
      <c r="B2" s="98" t="s">
        <v>119</v>
      </c>
      <c r="C2" s="56">
        <v>0.43854946140000001</v>
      </c>
      <c r="D2" s="56">
        <v>0.22471399</v>
      </c>
      <c r="E2" s="56">
        <v>0</v>
      </c>
      <c r="F2" s="56">
        <v>0</v>
      </c>
      <c r="G2" s="56">
        <v>0</v>
      </c>
    </row>
    <row r="3" spans="1:7" x14ac:dyDescent="0.25">
      <c r="B3" s="98" t="s">
        <v>120</v>
      </c>
      <c r="C3" s="56">
        <v>8.4647979999999998E-2</v>
      </c>
      <c r="D3" s="56">
        <v>0.14546853000000001</v>
      </c>
      <c r="E3" s="56">
        <v>0</v>
      </c>
      <c r="F3" s="56">
        <v>0</v>
      </c>
      <c r="G3" s="56">
        <v>0</v>
      </c>
    </row>
    <row r="4" spans="1:7" x14ac:dyDescent="0.25">
      <c r="B4" s="98" t="s">
        <v>121</v>
      </c>
      <c r="C4" s="56">
        <v>0.37770904999999999</v>
      </c>
      <c r="D4" s="56">
        <v>0.45987926000000001</v>
      </c>
      <c r="E4" s="56">
        <v>0.68089199066162098</v>
      </c>
      <c r="F4" s="56">
        <v>0.39779895544052102</v>
      </c>
      <c r="G4" s="56">
        <v>0</v>
      </c>
    </row>
    <row r="5" spans="1:7" x14ac:dyDescent="0.25">
      <c r="B5" s="98" t="s">
        <v>122</v>
      </c>
      <c r="C5" s="55">
        <v>9.9093508599999894E-2</v>
      </c>
      <c r="D5" s="55">
        <v>0.16993822</v>
      </c>
      <c r="E5" s="55">
        <v>0.31910800933837902</v>
      </c>
      <c r="F5" s="55">
        <v>0.60220104455947898</v>
      </c>
      <c r="G5" s="55"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123</v>
      </c>
      <c r="B1" s="39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25" t="s">
        <v>126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127</v>
      </c>
      <c r="B4" s="25" t="s">
        <v>126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128</v>
      </c>
      <c r="B6" s="25" t="s">
        <v>126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90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129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130</v>
      </c>
      <c r="B10" s="28" t="s">
        <v>131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132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32</v>
      </c>
      <c r="B13" s="28" t="s">
        <v>133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134</v>
      </c>
      <c r="C14" s="20"/>
      <c r="D14" s="20"/>
      <c r="E14" s="20"/>
      <c r="F14" s="20"/>
      <c r="G14" s="20"/>
      <c r="H14" s="20"/>
      <c r="I14" s="20"/>
      <c r="J14" s="20"/>
      <c r="K14" s="20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135</v>
      </c>
      <c r="B1" s="39" t="s">
        <v>136</v>
      </c>
    </row>
    <row r="2" spans="1:2" x14ac:dyDescent="0.25">
      <c r="A2" s="113" t="s">
        <v>137</v>
      </c>
      <c r="B2" s="114">
        <v>10</v>
      </c>
    </row>
    <row r="3" spans="1:2" x14ac:dyDescent="0.25">
      <c r="A3" s="113" t="s">
        <v>138</v>
      </c>
      <c r="B3" s="114">
        <v>10</v>
      </c>
    </row>
    <row r="4" spans="1:2" x14ac:dyDescent="0.25">
      <c r="A4" s="113" t="s">
        <v>139</v>
      </c>
      <c r="B4" s="114">
        <v>10</v>
      </c>
    </row>
    <row r="5" spans="1:2" x14ac:dyDescent="0.25">
      <c r="A5" s="113" t="s">
        <v>140</v>
      </c>
      <c r="B5" s="114">
        <v>10</v>
      </c>
    </row>
    <row r="6" spans="1:2" x14ac:dyDescent="0.25">
      <c r="A6" s="113" t="s">
        <v>141</v>
      </c>
      <c r="B6" s="114">
        <v>10</v>
      </c>
    </row>
    <row r="7" spans="1:2" x14ac:dyDescent="0.25">
      <c r="A7" s="113" t="s">
        <v>142</v>
      </c>
      <c r="B7" s="114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143</v>
      </c>
      <c r="B1" s="35" t="s">
        <v>144</v>
      </c>
      <c r="C1" s="35" t="s">
        <v>145</v>
      </c>
      <c r="D1" s="35" t="s">
        <v>146</v>
      </c>
      <c r="E1" s="35" t="s">
        <v>147</v>
      </c>
    </row>
    <row r="2" spans="1:5" x14ac:dyDescent="0.25">
      <c r="A2" s="33" t="s">
        <v>148</v>
      </c>
      <c r="B2" s="31" t="s">
        <v>90</v>
      </c>
      <c r="C2" s="59"/>
      <c r="D2" s="59"/>
      <c r="E2" s="38" t="str">
        <f>IF(E$7="","",E$7)</f>
        <v/>
      </c>
    </row>
    <row r="3" spans="1:5" x14ac:dyDescent="0.25">
      <c r="B3" s="31" t="s">
        <v>67</v>
      </c>
      <c r="C3" s="59"/>
      <c r="D3" s="49" t="s">
        <v>149</v>
      </c>
      <c r="E3" s="38" t="str">
        <f>IF(E$7="","",E$7)</f>
        <v/>
      </c>
    </row>
    <row r="4" spans="1:5" x14ac:dyDescent="0.25">
      <c r="B4" s="31" t="s">
        <v>77</v>
      </c>
      <c r="C4" s="59"/>
      <c r="D4" s="49" t="s">
        <v>149</v>
      </c>
      <c r="E4" s="38" t="str">
        <f>IF(E$7="","",E$7)</f>
        <v/>
      </c>
    </row>
    <row r="5" spans="1:5" x14ac:dyDescent="0.25">
      <c r="B5" s="31" t="s">
        <v>78</v>
      </c>
      <c r="C5" s="59"/>
      <c r="D5" s="59"/>
      <c r="E5" s="38" t="str">
        <f>IF(E$7="","",E$7)</f>
        <v/>
      </c>
    </row>
    <row r="6" spans="1:5" x14ac:dyDescent="0.25">
      <c r="B6" s="31" t="s">
        <v>79</v>
      </c>
      <c r="C6" s="59"/>
      <c r="D6" s="59"/>
      <c r="E6" s="38" t="str">
        <f>IF(E$7="","",E$7)</f>
        <v/>
      </c>
    </row>
    <row r="7" spans="1:5" x14ac:dyDescent="0.25">
      <c r="B7" s="31" t="s">
        <v>150</v>
      </c>
      <c r="C7" s="30"/>
      <c r="D7" s="29"/>
      <c r="E7" s="59"/>
    </row>
    <row r="9" spans="1:5" x14ac:dyDescent="0.25">
      <c r="A9" s="33" t="s">
        <v>151</v>
      </c>
      <c r="B9" s="31" t="s">
        <v>90</v>
      </c>
      <c r="C9" s="59"/>
      <c r="D9" s="59"/>
      <c r="E9" s="38" t="str">
        <f>IF(E$7="","",E$7)</f>
        <v/>
      </c>
    </row>
    <row r="10" spans="1:5" x14ac:dyDescent="0.25">
      <c r="B10" s="31" t="s">
        <v>67</v>
      </c>
      <c r="C10" s="59"/>
      <c r="D10" s="59"/>
      <c r="E10" s="38" t="str">
        <f>IF(E$7="","",E$7)</f>
        <v/>
      </c>
    </row>
    <row r="11" spans="1:5" x14ac:dyDescent="0.25">
      <c r="B11" s="31" t="s">
        <v>77</v>
      </c>
      <c r="C11" s="59"/>
      <c r="D11" s="59"/>
      <c r="E11" s="38" t="str">
        <f>IF(E$7="","",E$7)</f>
        <v/>
      </c>
    </row>
    <row r="12" spans="1:5" x14ac:dyDescent="0.25">
      <c r="B12" s="31" t="s">
        <v>78</v>
      </c>
      <c r="C12" s="59"/>
      <c r="D12" s="49" t="s">
        <v>149</v>
      </c>
      <c r="E12" s="38" t="str">
        <f>IF(E$7="","",E$7)</f>
        <v/>
      </c>
    </row>
    <row r="13" spans="1:5" x14ac:dyDescent="0.25">
      <c r="B13" s="31" t="s">
        <v>79</v>
      </c>
      <c r="C13" s="59"/>
      <c r="D13" s="49" t="s">
        <v>149</v>
      </c>
      <c r="E13" s="38" t="str">
        <f>IF(E$7="","",E$7)</f>
        <v/>
      </c>
    </row>
    <row r="14" spans="1:5" x14ac:dyDescent="0.25">
      <c r="B14" s="31" t="s">
        <v>150</v>
      </c>
      <c r="C14" s="30"/>
      <c r="D14" s="29"/>
      <c r="E14" s="59"/>
    </row>
    <row r="16" spans="1:5" x14ac:dyDescent="0.25">
      <c r="A16" s="33" t="s">
        <v>152</v>
      </c>
      <c r="B16" s="31" t="s">
        <v>90</v>
      </c>
      <c r="C16" s="59"/>
      <c r="D16" s="59" t="s">
        <v>149</v>
      </c>
      <c r="E16" s="38" t="str">
        <f>IF(E$7="","",E$7)</f>
        <v/>
      </c>
    </row>
    <row r="17" spans="2:5" x14ac:dyDescent="0.25">
      <c r="B17" s="31" t="s">
        <v>67</v>
      </c>
      <c r="C17" s="59"/>
      <c r="D17" s="59" t="s">
        <v>149</v>
      </c>
      <c r="E17" s="38" t="str">
        <f>IF(E$7="","",E$7)</f>
        <v/>
      </c>
    </row>
    <row r="18" spans="2:5" x14ac:dyDescent="0.25">
      <c r="B18" s="31" t="s">
        <v>77</v>
      </c>
      <c r="C18" s="59"/>
      <c r="D18" s="59" t="s">
        <v>149</v>
      </c>
      <c r="E18" s="38" t="str">
        <f>IF(E$7="","",E$7)</f>
        <v/>
      </c>
    </row>
    <row r="19" spans="2:5" x14ac:dyDescent="0.25">
      <c r="B19" s="31" t="s">
        <v>78</v>
      </c>
      <c r="C19" s="59"/>
      <c r="D19" s="59" t="s">
        <v>149</v>
      </c>
      <c r="E19" s="38" t="str">
        <f>IF(E$7="","",E$7)</f>
        <v/>
      </c>
    </row>
    <row r="20" spans="2:5" x14ac:dyDescent="0.25">
      <c r="B20" s="31" t="s">
        <v>79</v>
      </c>
      <c r="C20" s="59"/>
      <c r="D20" s="59" t="s">
        <v>149</v>
      </c>
      <c r="E20" s="38" t="str">
        <f>IF(E$7="","",E$7)</f>
        <v/>
      </c>
    </row>
    <row r="21" spans="2:5" x14ac:dyDescent="0.25">
      <c r="B21" s="31" t="s">
        <v>150</v>
      </c>
      <c r="C21" s="30"/>
      <c r="D21" s="29"/>
      <c r="E21" s="59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1</v>
      </c>
      <c r="B1" s="35" t="s">
        <v>153</v>
      </c>
      <c r="C1" s="41" t="s">
        <v>154</v>
      </c>
      <c r="D1" s="41" t="s">
        <v>155</v>
      </c>
    </row>
    <row r="2" spans="1:4" x14ac:dyDescent="0.25">
      <c r="A2" s="41" t="s">
        <v>156</v>
      </c>
      <c r="B2" s="31" t="s">
        <v>157</v>
      </c>
      <c r="C2" s="31" t="s">
        <v>158</v>
      </c>
      <c r="D2" s="59"/>
    </row>
    <row r="3" spans="1:4" x14ac:dyDescent="0.25">
      <c r="A3" s="41" t="s">
        <v>159</v>
      </c>
      <c r="B3" s="31" t="s">
        <v>145</v>
      </c>
      <c r="C3" s="31" t="s">
        <v>160</v>
      </c>
      <c r="D3" s="59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156</v>
      </c>
      <c r="B1" s="42" t="str">
        <f>"Baseline ("&amp;start_year&amp;") coverage"</f>
        <v>Baseline (2021) coverage</v>
      </c>
      <c r="C1" s="42" t="s">
        <v>161</v>
      </c>
      <c r="D1" s="42" t="s">
        <v>162</v>
      </c>
      <c r="E1" s="42" t="s">
        <v>163</v>
      </c>
      <c r="F1" s="42" t="s">
        <v>164</v>
      </c>
      <c r="G1" s="42" t="s">
        <v>165</v>
      </c>
    </row>
    <row r="2" spans="1:7" ht="15.75" customHeight="1" x14ac:dyDescent="0.25">
      <c r="A2" s="36" t="s">
        <v>166</v>
      </c>
      <c r="B2" s="115">
        <v>0.226056495092468</v>
      </c>
      <c r="C2" s="115">
        <v>0.95</v>
      </c>
      <c r="D2" s="116">
        <v>41.387637286401322</v>
      </c>
      <c r="E2" s="60" t="s">
        <v>167</v>
      </c>
      <c r="F2" s="115">
        <v>1</v>
      </c>
      <c r="G2" s="115">
        <v>1</v>
      </c>
    </row>
    <row r="3" spans="1:7" ht="15.75" customHeight="1" x14ac:dyDescent="0.25">
      <c r="A3" s="36" t="s">
        <v>168</v>
      </c>
      <c r="B3" s="115">
        <v>0</v>
      </c>
      <c r="C3" s="115">
        <v>0.95</v>
      </c>
      <c r="D3" s="116">
        <v>44.781858972877899</v>
      </c>
      <c r="E3" s="60" t="s">
        <v>167</v>
      </c>
      <c r="F3" s="115">
        <v>1</v>
      </c>
      <c r="G3" s="115">
        <v>1</v>
      </c>
    </row>
    <row r="4" spans="1:7" ht="15.75" customHeight="1" x14ac:dyDescent="0.25">
      <c r="A4" s="36" t="s">
        <v>169</v>
      </c>
      <c r="B4" s="115">
        <v>0</v>
      </c>
      <c r="C4" s="115">
        <v>0.95</v>
      </c>
      <c r="D4" s="116">
        <v>153.4973723658575</v>
      </c>
      <c r="E4" s="60" t="s">
        <v>167</v>
      </c>
      <c r="F4" s="115">
        <v>1</v>
      </c>
      <c r="G4" s="115">
        <v>1</v>
      </c>
    </row>
    <row r="5" spans="1:7" ht="15.75" customHeight="1" x14ac:dyDescent="0.25">
      <c r="A5" s="36" t="s">
        <v>170</v>
      </c>
      <c r="B5" s="115">
        <v>0</v>
      </c>
      <c r="C5" s="115">
        <v>0.95</v>
      </c>
      <c r="D5" s="116">
        <v>0.29312507679810212</v>
      </c>
      <c r="E5" s="60" t="s">
        <v>167</v>
      </c>
      <c r="F5" s="115">
        <v>1</v>
      </c>
      <c r="G5" s="115">
        <v>1</v>
      </c>
    </row>
    <row r="6" spans="1:7" ht="15.75" customHeight="1" x14ac:dyDescent="0.25">
      <c r="A6" s="36" t="s">
        <v>171</v>
      </c>
      <c r="B6" s="115">
        <v>0</v>
      </c>
      <c r="C6" s="115">
        <v>0.95</v>
      </c>
      <c r="D6" s="116">
        <v>99.99</v>
      </c>
      <c r="E6" s="60" t="s">
        <v>167</v>
      </c>
      <c r="F6" s="115">
        <v>1</v>
      </c>
      <c r="G6" s="115">
        <v>1</v>
      </c>
    </row>
    <row r="7" spans="1:7" ht="15.75" customHeight="1" x14ac:dyDescent="0.25">
      <c r="A7" s="36" t="s">
        <v>172</v>
      </c>
      <c r="B7" s="115">
        <v>0</v>
      </c>
      <c r="C7" s="115">
        <v>0.95</v>
      </c>
      <c r="D7" s="116">
        <v>99.99</v>
      </c>
      <c r="E7" s="60" t="s">
        <v>167</v>
      </c>
      <c r="F7" s="115">
        <v>1</v>
      </c>
      <c r="G7" s="115">
        <v>1</v>
      </c>
    </row>
    <row r="8" spans="1:7" ht="15.75" customHeight="1" x14ac:dyDescent="0.25">
      <c r="A8" s="36" t="s">
        <v>173</v>
      </c>
      <c r="B8" s="115">
        <v>0</v>
      </c>
      <c r="C8" s="115">
        <v>0.95</v>
      </c>
      <c r="D8" s="116">
        <v>99.99</v>
      </c>
      <c r="E8" s="60" t="s">
        <v>167</v>
      </c>
      <c r="F8" s="115">
        <v>1</v>
      </c>
      <c r="G8" s="115">
        <v>1</v>
      </c>
    </row>
    <row r="9" spans="1:7" ht="15.75" customHeight="1" x14ac:dyDescent="0.25">
      <c r="A9" s="36" t="s">
        <v>174</v>
      </c>
      <c r="B9" s="115">
        <v>0</v>
      </c>
      <c r="C9" s="115">
        <v>0.95</v>
      </c>
      <c r="D9" s="116">
        <v>99.99</v>
      </c>
      <c r="E9" s="60" t="s">
        <v>167</v>
      </c>
      <c r="F9" s="115">
        <v>1</v>
      </c>
      <c r="G9" s="115">
        <v>1</v>
      </c>
    </row>
    <row r="10" spans="1:7" ht="15.75" customHeight="1" x14ac:dyDescent="0.25">
      <c r="A10" s="85" t="s">
        <v>175</v>
      </c>
      <c r="B10" s="115">
        <v>0</v>
      </c>
      <c r="C10" s="115">
        <v>0.95</v>
      </c>
      <c r="D10" s="116">
        <v>14.30692084199827</v>
      </c>
      <c r="E10" s="60" t="s">
        <v>167</v>
      </c>
      <c r="F10" s="115">
        <v>1</v>
      </c>
      <c r="G10" s="115">
        <v>1</v>
      </c>
    </row>
    <row r="11" spans="1:7" ht="15.75" customHeight="1" x14ac:dyDescent="0.25">
      <c r="A11" s="85" t="s">
        <v>176</v>
      </c>
      <c r="B11" s="115">
        <v>0</v>
      </c>
      <c r="C11" s="115">
        <v>0.95</v>
      </c>
      <c r="D11" s="116">
        <v>14.30692084199827</v>
      </c>
      <c r="E11" s="60" t="s">
        <v>167</v>
      </c>
      <c r="F11" s="115">
        <v>1</v>
      </c>
      <c r="G11" s="115">
        <v>1</v>
      </c>
    </row>
    <row r="12" spans="1:7" ht="15.75" customHeight="1" x14ac:dyDescent="0.25">
      <c r="A12" s="85" t="s">
        <v>177</v>
      </c>
      <c r="B12" s="115">
        <v>0</v>
      </c>
      <c r="C12" s="115">
        <v>0.95</v>
      </c>
      <c r="D12" s="116">
        <v>14.30692084199827</v>
      </c>
      <c r="E12" s="60" t="s">
        <v>167</v>
      </c>
      <c r="F12" s="115">
        <v>1</v>
      </c>
      <c r="G12" s="115">
        <v>1</v>
      </c>
    </row>
    <row r="13" spans="1:7" ht="15.75" customHeight="1" x14ac:dyDescent="0.25">
      <c r="A13" s="85" t="s">
        <v>178</v>
      </c>
      <c r="B13" s="115">
        <v>0</v>
      </c>
      <c r="C13" s="115">
        <v>0.95</v>
      </c>
      <c r="D13" s="116">
        <v>14.30692084199827</v>
      </c>
      <c r="E13" s="60" t="s">
        <v>167</v>
      </c>
      <c r="F13" s="115">
        <v>1</v>
      </c>
      <c r="G13" s="115">
        <v>1</v>
      </c>
    </row>
    <row r="14" spans="1:7" ht="15.75" customHeight="1" x14ac:dyDescent="0.25">
      <c r="A14" s="7" t="s">
        <v>179</v>
      </c>
      <c r="B14" s="115">
        <v>0</v>
      </c>
      <c r="C14" s="115">
        <v>0.95</v>
      </c>
      <c r="D14" s="116">
        <v>14.30692084199827</v>
      </c>
      <c r="E14" s="60" t="s">
        <v>167</v>
      </c>
      <c r="F14" s="115">
        <v>1</v>
      </c>
      <c r="G14" s="115">
        <v>1</v>
      </c>
    </row>
    <row r="15" spans="1:7" ht="15.75" customHeight="1" x14ac:dyDescent="0.25">
      <c r="A15" s="7" t="s">
        <v>180</v>
      </c>
      <c r="B15" s="115">
        <v>0</v>
      </c>
      <c r="C15" s="115">
        <v>0.95</v>
      </c>
      <c r="D15" s="116">
        <v>14.30692084199827</v>
      </c>
      <c r="E15" s="60" t="s">
        <v>167</v>
      </c>
      <c r="F15" s="115">
        <v>1</v>
      </c>
      <c r="G15" s="115">
        <v>1</v>
      </c>
    </row>
    <row r="16" spans="1:7" ht="15.75" customHeight="1" x14ac:dyDescent="0.25">
      <c r="A16" s="36" t="s">
        <v>181</v>
      </c>
      <c r="B16" s="115">
        <v>0</v>
      </c>
      <c r="C16" s="115">
        <v>0.95</v>
      </c>
      <c r="D16" s="116">
        <v>0.36320040935559378</v>
      </c>
      <c r="E16" s="60" t="s">
        <v>167</v>
      </c>
      <c r="F16" s="115">
        <v>1</v>
      </c>
      <c r="G16" s="115">
        <v>1</v>
      </c>
    </row>
    <row r="17" spans="1:7" ht="15.75" customHeight="1" x14ac:dyDescent="0.25">
      <c r="A17" s="36" t="s">
        <v>182</v>
      </c>
      <c r="B17" s="115">
        <v>0.31415611111111102</v>
      </c>
      <c r="C17" s="115">
        <v>0.95</v>
      </c>
      <c r="D17" s="116">
        <v>0.1369044839662158</v>
      </c>
      <c r="E17" s="60" t="s">
        <v>167</v>
      </c>
      <c r="F17" s="115">
        <v>1</v>
      </c>
      <c r="G17" s="115">
        <v>1</v>
      </c>
    </row>
    <row r="18" spans="1:7" ht="15.9" customHeight="1" x14ac:dyDescent="0.25">
      <c r="A18" s="36" t="s">
        <v>148</v>
      </c>
      <c r="B18" s="115">
        <v>0.75648277279999998</v>
      </c>
      <c r="C18" s="115">
        <v>0.95</v>
      </c>
      <c r="D18" s="116">
        <v>3.617191631009383</v>
      </c>
      <c r="E18" s="60" t="s">
        <v>167</v>
      </c>
      <c r="F18" s="115">
        <v>1</v>
      </c>
      <c r="G18" s="115">
        <v>1</v>
      </c>
    </row>
    <row r="19" spans="1:7" ht="15.75" customHeight="1" x14ac:dyDescent="0.25">
      <c r="A19" s="36" t="s">
        <v>151</v>
      </c>
      <c r="B19" s="115">
        <v>0.75648277279999998</v>
      </c>
      <c r="C19" s="115">
        <v>0.95</v>
      </c>
      <c r="D19" s="116">
        <v>3.617191631009383</v>
      </c>
      <c r="E19" s="60" t="s">
        <v>167</v>
      </c>
      <c r="F19" s="115">
        <v>1</v>
      </c>
      <c r="G19" s="115">
        <v>1</v>
      </c>
    </row>
    <row r="20" spans="1:7" ht="15.75" customHeight="1" x14ac:dyDescent="0.25">
      <c r="A20" s="36" t="s">
        <v>152</v>
      </c>
      <c r="B20" s="115">
        <v>0</v>
      </c>
      <c r="C20" s="115">
        <v>0.95</v>
      </c>
      <c r="D20" s="116">
        <v>99.99</v>
      </c>
      <c r="E20" s="60" t="s">
        <v>167</v>
      </c>
      <c r="F20" s="115">
        <v>1</v>
      </c>
      <c r="G20" s="115">
        <v>1</v>
      </c>
    </row>
    <row r="21" spans="1:7" ht="15.75" customHeight="1" x14ac:dyDescent="0.25">
      <c r="A21" s="36" t="s">
        <v>183</v>
      </c>
      <c r="B21" s="115">
        <v>0.97804367069999998</v>
      </c>
      <c r="C21" s="115">
        <v>0.95</v>
      </c>
      <c r="D21" s="116">
        <v>2.758347102408317</v>
      </c>
      <c r="E21" s="60" t="s">
        <v>167</v>
      </c>
      <c r="F21" s="115">
        <v>1</v>
      </c>
      <c r="G21" s="115">
        <v>1</v>
      </c>
    </row>
    <row r="22" spans="1:7" ht="15.75" customHeight="1" x14ac:dyDescent="0.25">
      <c r="A22" s="36" t="s">
        <v>184</v>
      </c>
      <c r="B22" s="115">
        <v>0</v>
      </c>
      <c r="C22" s="115">
        <v>0.95</v>
      </c>
      <c r="D22" s="116">
        <v>24.452045938305751</v>
      </c>
      <c r="E22" s="60" t="s">
        <v>167</v>
      </c>
      <c r="F22" s="115">
        <v>1</v>
      </c>
      <c r="G22" s="115">
        <v>1</v>
      </c>
    </row>
    <row r="23" spans="1:7" ht="15.75" customHeight="1" x14ac:dyDescent="0.25">
      <c r="A23" s="36" t="s">
        <v>185</v>
      </c>
      <c r="B23" s="115">
        <v>0</v>
      </c>
      <c r="C23" s="115">
        <v>0.95</v>
      </c>
      <c r="D23" s="116">
        <v>4.7321919239691654</v>
      </c>
      <c r="E23" s="60" t="s">
        <v>167</v>
      </c>
      <c r="F23" s="115">
        <v>1</v>
      </c>
      <c r="G23" s="115">
        <v>1</v>
      </c>
    </row>
    <row r="24" spans="1:7" ht="15.75" customHeight="1" x14ac:dyDescent="0.25">
      <c r="A24" s="36" t="s">
        <v>186</v>
      </c>
      <c r="B24" s="115">
        <v>0.73188973746259089</v>
      </c>
      <c r="C24" s="115">
        <v>0.95</v>
      </c>
      <c r="D24" s="116">
        <v>99.99</v>
      </c>
      <c r="E24" s="60" t="s">
        <v>167</v>
      </c>
      <c r="F24" s="115">
        <v>1</v>
      </c>
      <c r="G24" s="115">
        <v>1</v>
      </c>
    </row>
    <row r="25" spans="1:7" ht="15.75" customHeight="1" x14ac:dyDescent="0.25">
      <c r="A25" s="36" t="s">
        <v>187</v>
      </c>
      <c r="B25" s="115">
        <v>0</v>
      </c>
      <c r="C25" s="115">
        <v>0.95</v>
      </c>
      <c r="D25" s="116">
        <v>99.99</v>
      </c>
      <c r="E25" s="60" t="s">
        <v>167</v>
      </c>
      <c r="F25" s="115">
        <v>1</v>
      </c>
      <c r="G25" s="115">
        <v>1</v>
      </c>
    </row>
    <row r="26" spans="1:7" ht="15.75" customHeight="1" x14ac:dyDescent="0.25">
      <c r="A26" s="36" t="s">
        <v>188</v>
      </c>
      <c r="B26" s="115">
        <v>0</v>
      </c>
      <c r="C26" s="115">
        <v>0.95</v>
      </c>
      <c r="D26" s="116">
        <v>99.99</v>
      </c>
      <c r="E26" s="60" t="s">
        <v>167</v>
      </c>
      <c r="F26" s="115">
        <v>1</v>
      </c>
      <c r="G26" s="115">
        <v>1</v>
      </c>
    </row>
    <row r="27" spans="1:7" ht="15.75" customHeight="1" x14ac:dyDescent="0.25">
      <c r="A27" s="36" t="s">
        <v>189</v>
      </c>
      <c r="B27" s="115">
        <v>0</v>
      </c>
      <c r="C27" s="115">
        <v>0.95</v>
      </c>
      <c r="D27" s="116">
        <v>20.61562649086434</v>
      </c>
      <c r="E27" s="60" t="s">
        <v>167</v>
      </c>
      <c r="F27" s="115">
        <v>1</v>
      </c>
      <c r="G27" s="115">
        <v>1</v>
      </c>
    </row>
    <row r="28" spans="1:7" ht="15.75" customHeight="1" x14ac:dyDescent="0.25">
      <c r="A28" s="36" t="s">
        <v>190</v>
      </c>
      <c r="B28" s="115">
        <v>4.8103308680000012E-2</v>
      </c>
      <c r="C28" s="115">
        <v>0.95</v>
      </c>
      <c r="D28" s="116">
        <v>99.99</v>
      </c>
      <c r="E28" s="60" t="s">
        <v>167</v>
      </c>
      <c r="F28" s="115">
        <v>1</v>
      </c>
      <c r="G28" s="115">
        <v>1</v>
      </c>
    </row>
    <row r="29" spans="1:7" ht="15.75" customHeight="1" x14ac:dyDescent="0.25">
      <c r="A29" s="36" t="s">
        <v>191</v>
      </c>
      <c r="B29" s="115">
        <v>0.113</v>
      </c>
      <c r="C29" s="115">
        <v>0.95</v>
      </c>
      <c r="D29" s="116">
        <v>75.665679869964904</v>
      </c>
      <c r="E29" s="60" t="s">
        <v>167</v>
      </c>
      <c r="F29" s="115">
        <v>1</v>
      </c>
      <c r="G29" s="115">
        <v>1</v>
      </c>
    </row>
    <row r="30" spans="1:7" ht="15.75" customHeight="1" x14ac:dyDescent="0.25">
      <c r="A30" s="36" t="s">
        <v>192</v>
      </c>
      <c r="B30" s="115">
        <v>0</v>
      </c>
      <c r="C30" s="115">
        <v>0.95</v>
      </c>
      <c r="D30" s="116">
        <v>99</v>
      </c>
      <c r="E30" s="60" t="s">
        <v>167</v>
      </c>
      <c r="F30" s="115">
        <v>1</v>
      </c>
      <c r="G30" s="115">
        <v>1</v>
      </c>
    </row>
    <row r="31" spans="1:7" ht="15.75" customHeight="1" x14ac:dyDescent="0.25">
      <c r="A31" s="36" t="s">
        <v>157</v>
      </c>
      <c r="B31" s="115">
        <v>0</v>
      </c>
      <c r="C31" s="115">
        <v>0.95</v>
      </c>
      <c r="D31" s="116">
        <v>0.89524516395230957</v>
      </c>
      <c r="E31" s="60" t="s">
        <v>167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0.73334431799167266</v>
      </c>
      <c r="E32" s="60" t="s">
        <v>167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0.20890825269999999</v>
      </c>
      <c r="C33" s="115">
        <v>0.95</v>
      </c>
      <c r="D33" s="116">
        <v>99.99</v>
      </c>
      <c r="E33" s="60" t="s">
        <v>167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</v>
      </c>
      <c r="C34" s="115">
        <v>0.95</v>
      </c>
      <c r="D34" s="116">
        <v>99.99</v>
      </c>
      <c r="E34" s="60" t="s">
        <v>167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167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0.99</v>
      </c>
      <c r="C36" s="115">
        <v>0.95</v>
      </c>
      <c r="D36" s="116">
        <v>99.99</v>
      </c>
      <c r="E36" s="60" t="s">
        <v>167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0.83841042821069811</v>
      </c>
      <c r="C37" s="115">
        <v>0.95</v>
      </c>
      <c r="D37" s="116">
        <v>99.99</v>
      </c>
      <c r="E37" s="60" t="s">
        <v>167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5.7467676630794493</v>
      </c>
      <c r="E38" s="60" t="s">
        <v>167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0.97818360252186098</v>
      </c>
      <c r="C39" s="115">
        <v>0.95</v>
      </c>
      <c r="D39" s="116">
        <v>99.99</v>
      </c>
      <c r="E39" s="60" t="s">
        <v>167</v>
      </c>
      <c r="F39" s="115">
        <v>1</v>
      </c>
      <c r="G39" s="11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156</v>
      </c>
      <c r="B1" s="71" t="s">
        <v>201</v>
      </c>
      <c r="C1" s="71" t="s">
        <v>202</v>
      </c>
    </row>
    <row r="2" spans="1:3" x14ac:dyDescent="0.25">
      <c r="A2" s="61" t="s">
        <v>179</v>
      </c>
      <c r="B2" s="59" t="s">
        <v>189</v>
      </c>
      <c r="C2" s="59"/>
    </row>
    <row r="3" spans="1:3" x14ac:dyDescent="0.25">
      <c r="A3" s="61" t="s">
        <v>180</v>
      </c>
      <c r="B3" s="59" t="s">
        <v>189</v>
      </c>
      <c r="C3" s="59"/>
    </row>
    <row r="4" spans="1:3" x14ac:dyDescent="0.25">
      <c r="A4" s="62" t="s">
        <v>191</v>
      </c>
      <c r="B4" s="59" t="s">
        <v>184</v>
      </c>
      <c r="C4" s="59"/>
    </row>
    <row r="5" spans="1:3" x14ac:dyDescent="0.25">
      <c r="A5" s="62" t="s">
        <v>188</v>
      </c>
      <c r="B5" s="59" t="s">
        <v>184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156</v>
      </c>
    </row>
    <row r="2" spans="1:1" x14ac:dyDescent="0.25">
      <c r="A2" s="32" t="s">
        <v>171</v>
      </c>
    </row>
    <row r="3" spans="1:1" x14ac:dyDescent="0.25">
      <c r="A3" s="32" t="s">
        <v>181</v>
      </c>
    </row>
    <row r="4" spans="1:1" x14ac:dyDescent="0.25">
      <c r="A4" s="32" t="s">
        <v>185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4" t="s">
        <v>81</v>
      </c>
      <c r="B2" s="18">
        <f>'Baseline year population inputs'!C51</f>
        <v>3.2</v>
      </c>
      <c r="C2" s="18">
        <f>'Baseline year population inputs'!C52</f>
        <v>3.2</v>
      </c>
      <c r="D2" s="18">
        <f>'Baseline year population inputs'!C53</f>
        <v>3.2</v>
      </c>
      <c r="E2" s="18">
        <f>'Baseline year population inputs'!C54</f>
        <v>3.2</v>
      </c>
      <c r="F2" s="18">
        <f>'Baseline year population inputs'!C55</f>
        <v>3.2</v>
      </c>
    </row>
    <row r="3" spans="1:6" ht="15.75" customHeight="1" x14ac:dyDescent="0.25">
      <c r="A3" s="4" t="s">
        <v>204</v>
      </c>
      <c r="B3" s="18">
        <f>frac_mam_1month * 2.6</f>
        <v>3.9589771000000003E-2</v>
      </c>
      <c r="C3" s="18">
        <f>frac_mam_1_5months * 2.6</f>
        <v>3.9589771000000003E-2</v>
      </c>
      <c r="D3" s="18">
        <f>frac_mam_6_11months * 2.6</f>
        <v>1.107064348E-2</v>
      </c>
      <c r="E3" s="18">
        <f>frac_mam_12_23months * 2.6</f>
        <v>4.9481507399999999E-2</v>
      </c>
      <c r="F3" s="18">
        <f>frac_mam_24_59months * 2.6</f>
        <v>4.7725904200000009E-2</v>
      </c>
    </row>
    <row r="4" spans="1:6" ht="15.75" customHeight="1" x14ac:dyDescent="0.25">
      <c r="A4" s="4" t="s">
        <v>205</v>
      </c>
      <c r="B4" s="18">
        <f>frac_sam_1month * 2.6</f>
        <v>4.7193848000000004E-3</v>
      </c>
      <c r="C4" s="18">
        <f>frac_sam_1_5months * 2.6</f>
        <v>4.7193848000000004E-3</v>
      </c>
      <c r="D4" s="18">
        <f>frac_sam_6_11months * 2.6</f>
        <v>0</v>
      </c>
      <c r="E4" s="18">
        <f>frac_sam_12_23months * 2.6</f>
        <v>1.139856432E-2</v>
      </c>
      <c r="F4" s="18">
        <f>frac_sam_24_59months * 2.6</f>
        <v>1.3172276780000001E-3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206</v>
      </c>
      <c r="B1" s="1" t="s">
        <v>156</v>
      </c>
      <c r="C1" s="39" t="s">
        <v>67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112</v>
      </c>
      <c r="I1" s="39" t="s">
        <v>113</v>
      </c>
      <c r="J1" s="39" t="s">
        <v>114</v>
      </c>
      <c r="K1" s="39" t="s">
        <v>115</v>
      </c>
      <c r="L1" s="39" t="s">
        <v>58</v>
      </c>
      <c r="M1" s="39" t="s">
        <v>59</v>
      </c>
      <c r="N1" s="39" t="s">
        <v>60</v>
      </c>
      <c r="O1" s="39" t="s">
        <v>61</v>
      </c>
    </row>
    <row r="2" spans="1:15" ht="15.75" customHeight="1" x14ac:dyDescent="0.25">
      <c r="A2" s="39" t="s">
        <v>76</v>
      </c>
      <c r="B2" s="7" t="s">
        <v>169</v>
      </c>
      <c r="C2" s="65">
        <v>0</v>
      </c>
      <c r="D2" s="65">
        <f>food_insecure</f>
        <v>0.46300000000000002</v>
      </c>
      <c r="E2" s="65">
        <f>food_insecure</f>
        <v>0.46300000000000002</v>
      </c>
      <c r="F2" s="65">
        <f>food_insecure</f>
        <v>0.46300000000000002</v>
      </c>
      <c r="G2" s="65">
        <f>food_insecure</f>
        <v>0.46300000000000002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170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183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184</v>
      </c>
      <c r="C5" s="65">
        <v>0</v>
      </c>
      <c r="D5" s="65">
        <v>0</v>
      </c>
      <c r="E5" s="65">
        <f>food_insecure</f>
        <v>0.46300000000000002</v>
      </c>
      <c r="F5" s="65">
        <f>food_insecure</f>
        <v>0.46300000000000002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188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190</v>
      </c>
      <c r="C7" s="65">
        <f>diarrhoea_1mo*frac_diarrhea_severe</f>
        <v>7.0201096892138951E-2</v>
      </c>
      <c r="D7" s="65">
        <f>diarrhoea_1_5mo*frac_diarrhea_severe</f>
        <v>7.0201096892138951E-2</v>
      </c>
      <c r="E7" s="65">
        <f>diarrhoea_6_11mo*frac_diarrhea_severe</f>
        <v>7.0201096892138951E-2</v>
      </c>
      <c r="F7" s="65">
        <f>diarrhoea_12_23mo*frac_diarrhea_severe</f>
        <v>7.0201096892138951E-2</v>
      </c>
      <c r="G7" s="65">
        <f>diarrhoea_24_59mo*frac_diarrhea_severe</f>
        <v>7.0201096892138951E-2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191</v>
      </c>
      <c r="C8" s="65">
        <v>0</v>
      </c>
      <c r="D8" s="65">
        <v>0</v>
      </c>
      <c r="E8" s="65">
        <f>food_insecure</f>
        <v>0.46300000000000002</v>
      </c>
      <c r="F8" s="65">
        <f>food_insecure</f>
        <v>0.46300000000000002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192</v>
      </c>
      <c r="C9" s="65">
        <v>0</v>
      </c>
      <c r="D9" s="65">
        <v>0</v>
      </c>
      <c r="E9" s="65">
        <f>food_insecure</f>
        <v>0.46300000000000002</v>
      </c>
      <c r="F9" s="65">
        <f>food_insecure</f>
        <v>0.46300000000000002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157</v>
      </c>
      <c r="C10" s="65">
        <v>0</v>
      </c>
      <c r="D10" s="65">
        <f>IF(ISBLANK(comm_deliv), frac_children_health_facility,1)</f>
        <v>0.44</v>
      </c>
      <c r="E10" s="65">
        <f>IF(ISBLANK(comm_deliv), frac_children_health_facility,1)</f>
        <v>0.44</v>
      </c>
      <c r="F10" s="65">
        <f>IF(ISBLANK(comm_deliv), frac_children_health_facility,1)</f>
        <v>0.44</v>
      </c>
      <c r="G10" s="65">
        <f>IF(ISBLANK(comm_deliv), frac_children_health_facility,1)</f>
        <v>0.44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7.0201096892138951E-2</v>
      </c>
      <c r="D12" s="65">
        <f>diarrhoea_1_5mo*frac_diarrhea_severe</f>
        <v>7.0201096892138951E-2</v>
      </c>
      <c r="E12" s="65">
        <f>diarrhoea_6_11mo*frac_diarrhea_severe</f>
        <v>7.0201096892138951E-2</v>
      </c>
      <c r="F12" s="65">
        <f>diarrhoea_12_23mo*frac_diarrhea_severe</f>
        <v>7.0201096892138951E-2</v>
      </c>
      <c r="G12" s="65">
        <f>diarrhoea_24_59mo*frac_diarrhea_severe</f>
        <v>7.0201096892138951E-2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90</v>
      </c>
      <c r="B15" s="25" t="s">
        <v>166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0.46300000000000002</v>
      </c>
      <c r="I15" s="65">
        <f>food_insecure</f>
        <v>0.46300000000000002</v>
      </c>
      <c r="J15" s="65">
        <f>food_insecure</f>
        <v>0.46300000000000002</v>
      </c>
      <c r="K15" s="65">
        <f>food_insecure</f>
        <v>0.46300000000000002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168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179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180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0.442</v>
      </c>
      <c r="I18" s="65">
        <f>frac_PW_health_facility</f>
        <v>0.442</v>
      </c>
      <c r="J18" s="65">
        <f>frac_PW_health_facility</f>
        <v>0.442</v>
      </c>
      <c r="K18" s="65">
        <f>frac_PW_health_facility</f>
        <v>0.442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181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1</v>
      </c>
      <c r="I19" s="65">
        <f>frac_malaria_risk</f>
        <v>1</v>
      </c>
      <c r="J19" s="65">
        <f>frac_malaria_risk</f>
        <v>1</v>
      </c>
      <c r="K19" s="65">
        <f>frac_malaria_risk</f>
        <v>1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186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187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189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207</v>
      </c>
      <c r="B24" s="85" t="s">
        <v>171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0.68900000000000006</v>
      </c>
      <c r="M24" s="65">
        <f>famplan_unmet_need</f>
        <v>0.68900000000000006</v>
      </c>
      <c r="N24" s="65">
        <f>famplan_unmet_need</f>
        <v>0.68900000000000006</v>
      </c>
      <c r="O24" s="65">
        <f>famplan_unmet_need</f>
        <v>0.68900000000000006</v>
      </c>
    </row>
    <row r="25" spans="1:15" ht="15.75" customHeight="1" x14ac:dyDescent="0.25">
      <c r="B25" s="85" t="s">
        <v>175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0.39105825411453221</v>
      </c>
      <c r="M25" s="65">
        <f>(1-food_insecure)*(0.49)+food_insecure*(0.7)</f>
        <v>0.58722999999999992</v>
      </c>
      <c r="N25" s="65">
        <f>(1-food_insecure)*(0.49)+food_insecure*(0.7)</f>
        <v>0.58722999999999992</v>
      </c>
      <c r="O25" s="65">
        <f>(1-food_insecure)*(0.49)+food_insecure*(0.7)</f>
        <v>0.58722999999999992</v>
      </c>
    </row>
    <row r="26" spans="1:15" ht="15.75" customHeight="1" x14ac:dyDescent="0.25">
      <c r="B26" s="85" t="s">
        <v>176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0.16759639462051379</v>
      </c>
      <c r="M26" s="65">
        <f>(1-food_insecure)*(0.21)+food_insecure*(0.3)</f>
        <v>0.25166999999999995</v>
      </c>
      <c r="N26" s="65">
        <f>(1-food_insecure)*(0.21)+food_insecure*(0.3)</f>
        <v>0.25166999999999995</v>
      </c>
      <c r="O26" s="65">
        <f>(1-food_insecure)*(0.21)+food_insecure*(0.3)</f>
        <v>0.25166999999999995</v>
      </c>
    </row>
    <row r="27" spans="1:15" ht="15.75" customHeight="1" x14ac:dyDescent="0.25">
      <c r="B27" s="85" t="s">
        <v>177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0.10728246979522695</v>
      </c>
      <c r="M27" s="65">
        <f>(1-food_insecure)*(0.3)</f>
        <v>0.16109999999999997</v>
      </c>
      <c r="N27" s="65">
        <f>(1-food_insecure)*(0.3)</f>
        <v>0.16109999999999997</v>
      </c>
      <c r="O27" s="65">
        <f>(1-food_insecure)*(0.3)</f>
        <v>0.16109999999999997</v>
      </c>
    </row>
    <row r="28" spans="1:15" ht="15.75" customHeight="1" x14ac:dyDescent="0.25">
      <c r="B28" s="85" t="s">
        <v>178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0.33406288146972701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208</v>
      </c>
      <c r="B30" s="7" t="s">
        <v>172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173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174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182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185</v>
      </c>
      <c r="C34" s="65">
        <f t="shared" ref="C34:O34" si="3">frac_malaria_risk</f>
        <v>1</v>
      </c>
      <c r="D34" s="65">
        <f t="shared" si="3"/>
        <v>1</v>
      </c>
      <c r="E34" s="65">
        <f t="shared" si="3"/>
        <v>1</v>
      </c>
      <c r="F34" s="65">
        <f t="shared" si="3"/>
        <v>1</v>
      </c>
      <c r="G34" s="65">
        <f t="shared" si="3"/>
        <v>1</v>
      </c>
      <c r="H34" s="65">
        <f t="shared" si="3"/>
        <v>1</v>
      </c>
      <c r="I34" s="65">
        <f t="shared" si="3"/>
        <v>1</v>
      </c>
      <c r="J34" s="65">
        <f t="shared" si="3"/>
        <v>1</v>
      </c>
      <c r="K34" s="65">
        <f t="shared" si="3"/>
        <v>1</v>
      </c>
      <c r="L34" s="65">
        <f t="shared" si="3"/>
        <v>1</v>
      </c>
      <c r="M34" s="65">
        <f t="shared" si="3"/>
        <v>1</v>
      </c>
      <c r="N34" s="65">
        <f t="shared" si="3"/>
        <v>1</v>
      </c>
      <c r="O34" s="65">
        <f t="shared" si="3"/>
        <v>1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167</v>
      </c>
    </row>
    <row r="2" spans="1:1" x14ac:dyDescent="0.25">
      <c r="A2" s="113" t="s">
        <v>209</v>
      </c>
    </row>
    <row r="3" spans="1:1" x14ac:dyDescent="0.25">
      <c r="A3" s="113" t="s">
        <v>210</v>
      </c>
    </row>
    <row r="4" spans="1:1" x14ac:dyDescent="0.25">
      <c r="A4" s="113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212</v>
      </c>
      <c r="B1" s="71" t="s">
        <v>213</v>
      </c>
      <c r="C1" s="71" t="s">
        <v>214</v>
      </c>
      <c r="D1" s="71" t="s">
        <v>136</v>
      </c>
      <c r="E1" s="71" t="s">
        <v>215</v>
      </c>
    </row>
    <row r="2" spans="1:5" ht="13.8" customHeight="1" x14ac:dyDescent="0.25">
      <c r="A2" s="26" t="s">
        <v>216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217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218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219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220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206</v>
      </c>
      <c r="B1" s="67" t="s">
        <v>156</v>
      </c>
      <c r="C1" s="37" t="s">
        <v>67</v>
      </c>
      <c r="D1" s="37" t="s">
        <v>77</v>
      </c>
      <c r="E1" s="37" t="s">
        <v>78</v>
      </c>
      <c r="F1" s="37" t="s">
        <v>79</v>
      </c>
      <c r="G1" s="37" t="s">
        <v>80</v>
      </c>
      <c r="H1" s="37" t="s">
        <v>112</v>
      </c>
      <c r="I1" s="37" t="s">
        <v>113</v>
      </c>
      <c r="J1" s="37" t="s">
        <v>114</v>
      </c>
      <c r="K1" s="37" t="s">
        <v>115</v>
      </c>
      <c r="L1" s="37" t="s">
        <v>58</v>
      </c>
      <c r="M1" s="37" t="s">
        <v>59</v>
      </c>
      <c r="N1" s="37" t="s">
        <v>60</v>
      </c>
      <c r="O1" s="37" t="s">
        <v>61</v>
      </c>
    </row>
    <row r="2" spans="1:15" ht="15.75" customHeight="1" x14ac:dyDescent="0.3">
      <c r="A2" s="37" t="s">
        <v>76</v>
      </c>
      <c r="B2" s="36" t="s">
        <v>169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170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148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151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152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183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184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188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190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191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192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157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90</v>
      </c>
      <c r="B18" s="36" t="s">
        <v>166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168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179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180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181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186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187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189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207</v>
      </c>
      <c r="B27" s="36" t="s">
        <v>171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175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176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177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178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208</v>
      </c>
      <c r="B33" s="36" t="s">
        <v>172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173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174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182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185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156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36" t="s">
        <v>166</v>
      </c>
      <c r="B2" s="102"/>
      <c r="C2" s="102"/>
      <c r="D2" s="102"/>
      <c r="E2" s="102"/>
      <c r="F2" s="102"/>
      <c r="G2" s="102"/>
      <c r="H2" s="102"/>
      <c r="I2" s="102" t="s">
        <v>149</v>
      </c>
      <c r="J2" s="102"/>
      <c r="K2" s="102"/>
    </row>
    <row r="3" spans="1:11" x14ac:dyDescent="0.25">
      <c r="A3" s="36" t="s">
        <v>168</v>
      </c>
      <c r="B3" s="102"/>
      <c r="C3" s="102"/>
      <c r="D3" s="102"/>
      <c r="E3" s="102"/>
      <c r="F3" s="102"/>
      <c r="G3" s="102"/>
      <c r="H3" s="102" t="s">
        <v>149</v>
      </c>
      <c r="I3" s="102"/>
      <c r="J3" s="102"/>
      <c r="K3" s="102"/>
    </row>
    <row r="4" spans="1:11" x14ac:dyDescent="0.25">
      <c r="A4" s="36" t="s">
        <v>169</v>
      </c>
      <c r="B4" s="102"/>
      <c r="C4" s="102"/>
      <c r="D4" s="102" t="s">
        <v>149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170</v>
      </c>
      <c r="B5" s="102"/>
      <c r="C5" s="102" t="s">
        <v>149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171</v>
      </c>
      <c r="B6" s="102"/>
      <c r="C6" s="102"/>
      <c r="D6" s="102"/>
      <c r="E6" s="102"/>
      <c r="F6" s="102"/>
      <c r="G6" s="102"/>
      <c r="H6" s="102"/>
      <c r="I6" s="102"/>
      <c r="J6" s="102" t="s">
        <v>149</v>
      </c>
      <c r="K6" s="102" t="s">
        <v>149</v>
      </c>
    </row>
    <row r="7" spans="1:11" x14ac:dyDescent="0.25">
      <c r="A7" s="36" t="s">
        <v>172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/>
      <c r="J7" s="102"/>
      <c r="K7" s="102"/>
    </row>
    <row r="8" spans="1:11" x14ac:dyDescent="0.25">
      <c r="A8" s="36" t="s">
        <v>173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/>
      <c r="J8" s="102"/>
      <c r="K8" s="102"/>
    </row>
    <row r="9" spans="1:11" x14ac:dyDescent="0.25">
      <c r="A9" s="36" t="s">
        <v>174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/>
      <c r="J9" s="102"/>
      <c r="K9" s="102"/>
    </row>
    <row r="10" spans="1:11" x14ac:dyDescent="0.25">
      <c r="A10" s="85" t="s">
        <v>175</v>
      </c>
      <c r="B10" s="102"/>
      <c r="C10" s="102" t="s">
        <v>149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176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177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178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179</v>
      </c>
      <c r="B14" s="102"/>
      <c r="C14" s="102" t="s">
        <v>149</v>
      </c>
      <c r="D14" s="102"/>
      <c r="E14" s="102"/>
      <c r="F14" s="102"/>
      <c r="G14" s="102"/>
      <c r="H14" s="102"/>
      <c r="I14" s="102" t="s">
        <v>149</v>
      </c>
      <c r="J14" s="102"/>
      <c r="K14" s="102"/>
    </row>
    <row r="15" spans="1:11" x14ac:dyDescent="0.25">
      <c r="A15" s="89" t="s">
        <v>180</v>
      </c>
      <c r="B15" s="102"/>
      <c r="C15" s="102" t="s">
        <v>149</v>
      </c>
      <c r="D15" s="102"/>
      <c r="E15" s="102"/>
      <c r="F15" s="102"/>
      <c r="G15" s="102"/>
      <c r="H15" s="102"/>
      <c r="I15" s="102" t="s">
        <v>149</v>
      </c>
      <c r="J15" s="102"/>
      <c r="K15" s="102"/>
    </row>
    <row r="16" spans="1:11" x14ac:dyDescent="0.25">
      <c r="A16" s="36" t="s">
        <v>181</v>
      </c>
      <c r="B16" s="102"/>
      <c r="C16" s="102" t="s">
        <v>149</v>
      </c>
      <c r="D16" s="102"/>
      <c r="E16" s="102"/>
      <c r="F16" s="102"/>
      <c r="G16" s="102"/>
      <c r="H16" s="102" t="s">
        <v>149</v>
      </c>
      <c r="I16" s="102" t="s">
        <v>149</v>
      </c>
      <c r="J16" s="102"/>
      <c r="K16" s="102"/>
    </row>
    <row r="17" spans="1:11" x14ac:dyDescent="0.25">
      <c r="A17" s="36" t="s">
        <v>182</v>
      </c>
      <c r="B17" s="102"/>
      <c r="C17" s="102" t="s">
        <v>149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148</v>
      </c>
      <c r="B18" s="102" t="s">
        <v>149</v>
      </c>
      <c r="C18" s="102"/>
      <c r="D18" s="102"/>
      <c r="E18" s="102"/>
      <c r="F18" s="102" t="s">
        <v>149</v>
      </c>
      <c r="G18" s="102"/>
      <c r="H18" s="102"/>
      <c r="I18" s="102"/>
      <c r="J18" s="102"/>
      <c r="K18" s="102"/>
    </row>
    <row r="19" spans="1:11" x14ac:dyDescent="0.25">
      <c r="A19" s="36" t="s">
        <v>151</v>
      </c>
      <c r="B19" s="102" t="s">
        <v>149</v>
      </c>
      <c r="C19" s="102"/>
      <c r="D19" s="102"/>
      <c r="E19" s="102"/>
      <c r="F19" s="102" t="s">
        <v>149</v>
      </c>
      <c r="G19" s="102"/>
      <c r="H19" s="102"/>
      <c r="I19" s="102"/>
      <c r="J19" s="102"/>
      <c r="K19" s="102"/>
    </row>
    <row r="20" spans="1:11" x14ac:dyDescent="0.25">
      <c r="A20" s="36" t="s">
        <v>152</v>
      </c>
      <c r="B20" s="102" t="s">
        <v>149</v>
      </c>
      <c r="C20" s="102"/>
      <c r="D20" s="102"/>
      <c r="E20" s="102"/>
      <c r="F20" s="102" t="s">
        <v>149</v>
      </c>
      <c r="G20" s="102"/>
      <c r="H20" s="102"/>
      <c r="I20" s="102"/>
      <c r="J20" s="102"/>
      <c r="K20" s="102"/>
    </row>
    <row r="21" spans="1:11" x14ac:dyDescent="0.25">
      <c r="A21" s="36" t="s">
        <v>183</v>
      </c>
      <c r="B21" s="102"/>
      <c r="C21" s="102"/>
      <c r="D21" s="102"/>
      <c r="E21" s="102"/>
      <c r="F21" s="102"/>
      <c r="G21" s="102"/>
      <c r="H21" s="102" t="s">
        <v>149</v>
      </c>
      <c r="I21" s="102" t="s">
        <v>149</v>
      </c>
      <c r="J21" s="102"/>
      <c r="K21" s="102"/>
    </row>
    <row r="22" spans="1:11" x14ac:dyDescent="0.25">
      <c r="A22" s="36" t="s">
        <v>184</v>
      </c>
      <c r="B22" s="102" t="s">
        <v>149</v>
      </c>
      <c r="C22" s="102" t="s">
        <v>149</v>
      </c>
      <c r="D22" s="102" t="s">
        <v>149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185</v>
      </c>
      <c r="B23" s="102"/>
      <c r="C23" s="102" t="s">
        <v>149</v>
      </c>
      <c r="D23" s="102"/>
      <c r="E23" s="102"/>
      <c r="F23" s="102"/>
      <c r="G23" s="102"/>
      <c r="H23" s="102"/>
      <c r="I23" s="102" t="s">
        <v>149</v>
      </c>
      <c r="J23" s="102"/>
      <c r="K23" s="102"/>
    </row>
    <row r="24" spans="1:11" x14ac:dyDescent="0.25">
      <c r="A24" s="36" t="s">
        <v>186</v>
      </c>
      <c r="B24" s="102"/>
      <c r="C24" s="102"/>
      <c r="D24" s="102"/>
      <c r="E24" s="102"/>
      <c r="F24" s="102"/>
      <c r="G24" s="102"/>
      <c r="H24" s="102" t="s">
        <v>149</v>
      </c>
      <c r="I24" s="102"/>
      <c r="J24" s="102"/>
      <c r="K24" s="102"/>
    </row>
    <row r="25" spans="1:11" x14ac:dyDescent="0.25">
      <c r="A25" s="36" t="s">
        <v>187</v>
      </c>
      <c r="B25" s="102"/>
      <c r="C25" s="102"/>
      <c r="D25" s="102"/>
      <c r="E25" s="102"/>
      <c r="F25" s="102"/>
      <c r="G25" s="102"/>
      <c r="H25" s="102" t="s">
        <v>149</v>
      </c>
      <c r="I25" s="102"/>
      <c r="J25" s="102"/>
      <c r="K25" s="102"/>
    </row>
    <row r="26" spans="1:11" x14ac:dyDescent="0.25">
      <c r="A26" s="36" t="s">
        <v>188</v>
      </c>
      <c r="B26" s="102"/>
      <c r="C26" s="102" t="s">
        <v>149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189</v>
      </c>
      <c r="B27" s="102"/>
      <c r="C27" s="102" t="s">
        <v>149</v>
      </c>
      <c r="D27" s="102"/>
      <c r="E27" s="102"/>
      <c r="F27" s="102"/>
      <c r="G27" s="102"/>
      <c r="H27" s="102"/>
      <c r="I27" s="102" t="s">
        <v>149</v>
      </c>
      <c r="J27" s="102"/>
      <c r="K27" s="102"/>
    </row>
    <row r="28" spans="1:11" x14ac:dyDescent="0.25">
      <c r="A28" s="36" t="s">
        <v>190</v>
      </c>
      <c r="B28" s="102"/>
      <c r="C28" s="102"/>
      <c r="D28" s="102"/>
      <c r="E28" s="102"/>
      <c r="F28" s="102"/>
      <c r="G28" s="102"/>
      <c r="H28" s="102" t="s">
        <v>149</v>
      </c>
      <c r="I28" s="102"/>
      <c r="J28" s="102"/>
      <c r="K28" s="102"/>
    </row>
    <row r="29" spans="1:11" x14ac:dyDescent="0.25">
      <c r="A29" s="36" t="s">
        <v>191</v>
      </c>
      <c r="B29" s="102" t="s">
        <v>149</v>
      </c>
      <c r="C29" s="102"/>
      <c r="D29" s="102" t="s">
        <v>149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192</v>
      </c>
      <c r="B30" s="102" t="s">
        <v>149</v>
      </c>
      <c r="C30" s="102" t="s">
        <v>149</v>
      </c>
      <c r="D30" s="102" t="s">
        <v>149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157</v>
      </c>
      <c r="B31" s="102"/>
      <c r="C31" s="102"/>
      <c r="D31" s="102"/>
      <c r="E31" s="102" t="s">
        <v>149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149</v>
      </c>
      <c r="H32" s="102" t="s">
        <v>149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149</v>
      </c>
      <c r="H33" s="102" t="s">
        <v>149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149</v>
      </c>
      <c r="H34" s="102" t="s">
        <v>149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149</v>
      </c>
      <c r="H35" s="102" t="s">
        <v>149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149</v>
      </c>
      <c r="H36" s="102" t="s">
        <v>149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149</v>
      </c>
      <c r="H37" s="102" t="s">
        <v>149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149</v>
      </c>
      <c r="I38" s="102"/>
      <c r="J38" s="102"/>
      <c r="K38" s="102"/>
    </row>
    <row r="39" spans="1:11" x14ac:dyDescent="0.25">
      <c r="A39" s="36" t="s">
        <v>200</v>
      </c>
      <c r="B39" s="102" t="s">
        <v>149</v>
      </c>
      <c r="C39" s="102"/>
      <c r="D39" s="102"/>
      <c r="E39" s="102"/>
      <c r="F39" s="102"/>
      <c r="G39" s="102" t="s">
        <v>149</v>
      </c>
      <c r="H39" s="102" t="s">
        <v>149</v>
      </c>
      <c r="I39" s="102"/>
      <c r="J39" s="102"/>
      <c r="K39" s="10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225</v>
      </c>
      <c r="C1" s="81" t="s">
        <v>111</v>
      </c>
      <c r="D1" s="81" t="s">
        <v>226</v>
      </c>
      <c r="E1" s="81" t="s">
        <v>227</v>
      </c>
      <c r="F1" s="81" t="s">
        <v>118</v>
      </c>
      <c r="G1" s="81" t="s">
        <v>81</v>
      </c>
      <c r="H1" s="81" t="s">
        <v>32</v>
      </c>
      <c r="I1" s="81" t="s">
        <v>228</v>
      </c>
      <c r="J1" s="81" t="s">
        <v>25</v>
      </c>
      <c r="K1" s="81" t="s">
        <v>229</v>
      </c>
    </row>
    <row r="2" spans="1:11" x14ac:dyDescent="0.25">
      <c r="A2" s="81" t="s">
        <v>67</v>
      </c>
      <c r="B2" s="102" t="s">
        <v>149</v>
      </c>
      <c r="C2" s="102" t="s">
        <v>149</v>
      </c>
      <c r="D2" s="102" t="s">
        <v>149</v>
      </c>
      <c r="E2" s="102" t="s">
        <v>149</v>
      </c>
      <c r="F2" s="102" t="s">
        <v>149</v>
      </c>
      <c r="G2" s="102" t="s">
        <v>149</v>
      </c>
      <c r="H2" s="102" t="s">
        <v>149</v>
      </c>
      <c r="I2" s="102"/>
      <c r="J2" s="102"/>
      <c r="K2" s="102"/>
    </row>
    <row r="3" spans="1:11" x14ac:dyDescent="0.25">
      <c r="A3" s="81" t="s">
        <v>77</v>
      </c>
      <c r="B3" s="102" t="s">
        <v>149</v>
      </c>
      <c r="C3" s="102" t="s">
        <v>149</v>
      </c>
      <c r="D3" s="102" t="s">
        <v>149</v>
      </c>
      <c r="E3" s="102" t="s">
        <v>149</v>
      </c>
      <c r="F3" s="102" t="s">
        <v>149</v>
      </c>
      <c r="G3" s="102" t="s">
        <v>149</v>
      </c>
      <c r="H3" s="102" t="s">
        <v>149</v>
      </c>
      <c r="I3" s="102"/>
      <c r="J3" s="102"/>
      <c r="K3" s="102"/>
    </row>
    <row r="4" spans="1:11" x14ac:dyDescent="0.25">
      <c r="A4" s="81" t="s">
        <v>78</v>
      </c>
      <c r="B4" s="102" t="s">
        <v>149</v>
      </c>
      <c r="C4" s="102" t="s">
        <v>149</v>
      </c>
      <c r="D4" s="102" t="s">
        <v>149</v>
      </c>
      <c r="E4" s="102" t="s">
        <v>149</v>
      </c>
      <c r="F4" s="102" t="s">
        <v>149</v>
      </c>
      <c r="G4" s="102" t="s">
        <v>149</v>
      </c>
      <c r="H4" s="102" t="s">
        <v>149</v>
      </c>
      <c r="I4" s="102"/>
      <c r="J4" s="102"/>
      <c r="K4" s="102"/>
    </row>
    <row r="5" spans="1:11" x14ac:dyDescent="0.25">
      <c r="A5" s="81" t="s">
        <v>79</v>
      </c>
      <c r="B5" s="102" t="s">
        <v>149</v>
      </c>
      <c r="C5" s="102" t="s">
        <v>149</v>
      </c>
      <c r="D5" s="102" t="s">
        <v>149</v>
      </c>
      <c r="E5" s="102" t="s">
        <v>149</v>
      </c>
      <c r="F5" s="102" t="s">
        <v>149</v>
      </c>
      <c r="G5" s="102" t="s">
        <v>149</v>
      </c>
      <c r="H5" s="102" t="s">
        <v>149</v>
      </c>
      <c r="I5" s="102"/>
      <c r="J5" s="102"/>
      <c r="K5" s="102"/>
    </row>
    <row r="6" spans="1:11" x14ac:dyDescent="0.25">
      <c r="A6" s="81" t="s">
        <v>80</v>
      </c>
      <c r="B6" s="102" t="s">
        <v>149</v>
      </c>
      <c r="C6" s="102" t="s">
        <v>149</v>
      </c>
      <c r="D6" s="102" t="s">
        <v>149</v>
      </c>
      <c r="E6" s="102" t="s">
        <v>149</v>
      </c>
      <c r="F6" s="102" t="s">
        <v>149</v>
      </c>
      <c r="G6" s="102" t="s">
        <v>149</v>
      </c>
      <c r="H6" s="102" t="s">
        <v>149</v>
      </c>
      <c r="I6" s="102"/>
      <c r="J6" s="102"/>
      <c r="K6" s="102"/>
    </row>
    <row r="7" spans="1:11" x14ac:dyDescent="0.25">
      <c r="A7" s="81" t="s">
        <v>112</v>
      </c>
      <c r="B7" s="102"/>
      <c r="C7" s="102" t="s">
        <v>149</v>
      </c>
      <c r="D7" s="102"/>
      <c r="E7" s="102"/>
      <c r="F7" s="102"/>
      <c r="G7" s="102"/>
      <c r="H7" s="102" t="s">
        <v>149</v>
      </c>
      <c r="I7" s="102" t="s">
        <v>149</v>
      </c>
      <c r="J7" s="102"/>
      <c r="K7" s="102"/>
    </row>
    <row r="8" spans="1:11" x14ac:dyDescent="0.25">
      <c r="A8" s="81" t="s">
        <v>113</v>
      </c>
      <c r="B8" s="102"/>
      <c r="C8" s="102" t="s">
        <v>149</v>
      </c>
      <c r="D8" s="102"/>
      <c r="E8" s="102"/>
      <c r="F8" s="102"/>
      <c r="G8" s="102"/>
      <c r="H8" s="102" t="s">
        <v>149</v>
      </c>
      <c r="I8" s="102" t="s">
        <v>149</v>
      </c>
      <c r="J8" s="102"/>
      <c r="K8" s="102"/>
    </row>
    <row r="9" spans="1:11" x14ac:dyDescent="0.25">
      <c r="A9" s="81" t="s">
        <v>114</v>
      </c>
      <c r="B9" s="102"/>
      <c r="C9" s="102" t="s">
        <v>149</v>
      </c>
      <c r="D9" s="102"/>
      <c r="E9" s="102"/>
      <c r="F9" s="102"/>
      <c r="G9" s="102"/>
      <c r="H9" s="102" t="s">
        <v>149</v>
      </c>
      <c r="I9" s="102" t="s">
        <v>149</v>
      </c>
      <c r="J9" s="102"/>
      <c r="K9" s="102"/>
    </row>
    <row r="10" spans="1:11" x14ac:dyDescent="0.25">
      <c r="A10" s="81" t="s">
        <v>115</v>
      </c>
      <c r="B10" s="102"/>
      <c r="C10" s="102" t="s">
        <v>149</v>
      </c>
      <c r="D10" s="102"/>
      <c r="E10" s="102"/>
      <c r="F10" s="102"/>
      <c r="G10" s="102"/>
      <c r="H10" s="102" t="s">
        <v>149</v>
      </c>
      <c r="I10" s="102" t="s">
        <v>149</v>
      </c>
      <c r="J10" s="102"/>
      <c r="K10" s="102"/>
    </row>
    <row r="11" spans="1:11" x14ac:dyDescent="0.25">
      <c r="A11" s="81" t="s">
        <v>58</v>
      </c>
      <c r="B11" s="102"/>
      <c r="C11" s="102" t="s">
        <v>149</v>
      </c>
      <c r="D11" s="102"/>
      <c r="E11" s="102"/>
      <c r="F11" s="102"/>
      <c r="G11" s="102"/>
      <c r="H11" s="102"/>
      <c r="I11" s="102"/>
      <c r="J11" s="102" t="s">
        <v>149</v>
      </c>
      <c r="K11" s="102" t="s">
        <v>149</v>
      </c>
    </row>
    <row r="12" spans="1:11" x14ac:dyDescent="0.25">
      <c r="A12" s="81" t="s">
        <v>59</v>
      </c>
      <c r="B12" s="102"/>
      <c r="C12" s="102" t="s">
        <v>149</v>
      </c>
      <c r="D12" s="102"/>
      <c r="E12" s="102"/>
      <c r="F12" s="102"/>
      <c r="G12" s="102"/>
      <c r="H12" s="102"/>
      <c r="I12" s="102"/>
      <c r="J12" s="102"/>
      <c r="K12" s="102" t="s">
        <v>149</v>
      </c>
    </row>
    <row r="13" spans="1:11" x14ac:dyDescent="0.25">
      <c r="A13" s="81" t="s">
        <v>60</v>
      </c>
      <c r="B13" s="102"/>
      <c r="C13" s="102" t="s">
        <v>149</v>
      </c>
      <c r="D13" s="102"/>
      <c r="E13" s="102"/>
      <c r="F13" s="102"/>
      <c r="G13" s="102"/>
      <c r="H13" s="102"/>
      <c r="I13" s="102"/>
      <c r="J13" s="102"/>
      <c r="K13" s="102" t="s">
        <v>149</v>
      </c>
    </row>
    <row r="14" spans="1:11" x14ac:dyDescent="0.25">
      <c r="A14" s="81" t="s">
        <v>61</v>
      </c>
      <c r="B14" s="102"/>
      <c r="C14" s="102" t="s">
        <v>149</v>
      </c>
      <c r="D14" s="102"/>
      <c r="E14" s="102"/>
      <c r="F14" s="102"/>
      <c r="G14" s="102"/>
      <c r="H14" s="102"/>
      <c r="I14" s="102"/>
      <c r="J14" s="102"/>
      <c r="K14" s="102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144</v>
      </c>
      <c r="C1" s="71" t="s">
        <v>159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10" x14ac:dyDescent="0.25">
      <c r="A2" s="71" t="s">
        <v>232</v>
      </c>
      <c r="B2" s="121" t="s">
        <v>90</v>
      </c>
      <c r="C2" s="81" t="s">
        <v>145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146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147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67</v>
      </c>
      <c r="C5" s="81" t="s">
        <v>145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146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147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77</v>
      </c>
      <c r="C8" s="81" t="s">
        <v>145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146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147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78</v>
      </c>
      <c r="C11" s="81" t="s">
        <v>145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146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147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79</v>
      </c>
      <c r="C14" s="81" t="s">
        <v>145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146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147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150</v>
      </c>
      <c r="C17" s="81" t="s">
        <v>147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90</v>
      </c>
      <c r="C19" s="81" t="s">
        <v>145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146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147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67</v>
      </c>
      <c r="C22" s="81" t="s">
        <v>145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146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147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77</v>
      </c>
      <c r="C25" s="81" t="s">
        <v>145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146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147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78</v>
      </c>
      <c r="C28" s="81" t="s">
        <v>145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146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147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79</v>
      </c>
      <c r="C31" s="81" t="s">
        <v>145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146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147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150</v>
      </c>
      <c r="C34" s="81" t="s">
        <v>147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90</v>
      </c>
      <c r="C36" s="81" t="s">
        <v>145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146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147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67</v>
      </c>
      <c r="C39" s="81" t="s">
        <v>145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146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147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77</v>
      </c>
      <c r="C42" s="81" t="s">
        <v>145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146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147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78</v>
      </c>
      <c r="C45" s="81" t="s">
        <v>145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146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147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79</v>
      </c>
      <c r="C48" s="81" t="s">
        <v>145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146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147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150</v>
      </c>
      <c r="C51" s="81" t="s">
        <v>147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144</v>
      </c>
      <c r="C54" s="71" t="s">
        <v>159</v>
      </c>
      <c r="D54" s="71" t="s">
        <v>67</v>
      </c>
      <c r="E54" s="71" t="s">
        <v>77</v>
      </c>
      <c r="F54" s="71" t="s">
        <v>78</v>
      </c>
      <c r="G54" s="71" t="s">
        <v>79</v>
      </c>
      <c r="H54" s="71" t="s">
        <v>80</v>
      </c>
    </row>
    <row r="55" spans="1:8" x14ac:dyDescent="0.25">
      <c r="A55" s="71" t="s">
        <v>236</v>
      </c>
      <c r="B55" s="121" t="s">
        <v>90</v>
      </c>
      <c r="C55" s="81" t="s">
        <v>145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146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147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67</v>
      </c>
      <c r="C58" s="81" t="s">
        <v>145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146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147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77</v>
      </c>
      <c r="C61" s="81" t="s">
        <v>145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146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147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78</v>
      </c>
      <c r="C64" s="81" t="s">
        <v>145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146</v>
      </c>
      <c r="D65" s="103">
        <f t="shared" ref="D65:H74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147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79</v>
      </c>
      <c r="C67" s="81" t="s">
        <v>145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146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147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150</v>
      </c>
      <c r="C70" s="81" t="s">
        <v>147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90</v>
      </c>
      <c r="C72" s="81" t="s">
        <v>145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146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147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67</v>
      </c>
      <c r="C75" s="81" t="s">
        <v>145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146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147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77</v>
      </c>
      <c r="C78" s="81" t="s">
        <v>145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146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147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78</v>
      </c>
      <c r="C81" s="81" t="s">
        <v>145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146</v>
      </c>
      <c r="D82" s="103">
        <f t="shared" ref="D82:H91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147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79</v>
      </c>
      <c r="C84" s="81" t="s">
        <v>145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146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147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150</v>
      </c>
      <c r="C87" s="81" t="s">
        <v>147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90</v>
      </c>
      <c r="C89" s="81" t="s">
        <v>145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146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147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67</v>
      </c>
      <c r="C92" s="81" t="s">
        <v>145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146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147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77</v>
      </c>
      <c r="C95" s="81" t="s">
        <v>145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146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147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78</v>
      </c>
      <c r="C98" s="81" t="s">
        <v>145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146</v>
      </c>
      <c r="D99" s="103">
        <f t="shared" ref="D99:H108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147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79</v>
      </c>
      <c r="C101" s="81" t="s">
        <v>145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146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147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150</v>
      </c>
      <c r="C104" s="81" t="s">
        <v>147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144</v>
      </c>
      <c r="C107" s="71" t="s">
        <v>159</v>
      </c>
      <c r="D107" s="71" t="s">
        <v>67</v>
      </c>
      <c r="E107" s="71" t="s">
        <v>77</v>
      </c>
      <c r="F107" s="71" t="s">
        <v>78</v>
      </c>
      <c r="G107" s="71" t="s">
        <v>79</v>
      </c>
      <c r="H107" s="71" t="s">
        <v>80</v>
      </c>
    </row>
    <row r="108" spans="1:8" x14ac:dyDescent="0.25">
      <c r="A108" s="71" t="s">
        <v>240</v>
      </c>
      <c r="B108" s="121" t="s">
        <v>90</v>
      </c>
      <c r="C108" s="81" t="s">
        <v>145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146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147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67</v>
      </c>
      <c r="C111" s="81" t="s">
        <v>145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146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147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77</v>
      </c>
      <c r="C114" s="81" t="s">
        <v>145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146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147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78</v>
      </c>
      <c r="C117" s="81" t="s">
        <v>145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146</v>
      </c>
      <c r="D118" s="103">
        <f t="shared" ref="D118:H127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147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79</v>
      </c>
      <c r="C120" s="81" t="s">
        <v>145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146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147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150</v>
      </c>
      <c r="C123" s="81" t="s">
        <v>147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90</v>
      </c>
      <c r="C125" s="81" t="s">
        <v>145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146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147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67</v>
      </c>
      <c r="C128" s="81" t="s">
        <v>145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146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147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77</v>
      </c>
      <c r="C131" s="81" t="s">
        <v>145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146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147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78</v>
      </c>
      <c r="C134" s="81" t="s">
        <v>145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146</v>
      </c>
      <c r="D135" s="103">
        <f t="shared" ref="D135:H144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147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79</v>
      </c>
      <c r="C137" s="81" t="s">
        <v>145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146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147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150</v>
      </c>
      <c r="C140" s="81" t="s">
        <v>147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90</v>
      </c>
      <c r="C142" s="81" t="s">
        <v>145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146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147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67</v>
      </c>
      <c r="C145" s="81" t="s">
        <v>145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146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147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77</v>
      </c>
      <c r="C148" s="81" t="s">
        <v>145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146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147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78</v>
      </c>
      <c r="C151" s="81" t="s">
        <v>145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146</v>
      </c>
      <c r="D152" s="103">
        <f t="shared" ref="D152:H161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147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79</v>
      </c>
      <c r="C154" s="81" t="s">
        <v>145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146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147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150</v>
      </c>
      <c r="C157" s="81" t="s">
        <v>147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43</v>
      </c>
      <c r="D2" s="76" t="s">
        <v>42</v>
      </c>
      <c r="E2" s="76" t="s">
        <v>41</v>
      </c>
      <c r="F2" s="76" t="s">
        <v>40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26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27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28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29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245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246</v>
      </c>
      <c r="C11" s="82"/>
      <c r="D11" s="83"/>
      <c r="E11" s="83"/>
      <c r="F11" s="83"/>
    </row>
    <row r="12" spans="1:6" ht="15.75" customHeight="1" x14ac:dyDescent="0.25">
      <c r="A12" s="71" t="s">
        <v>247</v>
      </c>
      <c r="C12" s="80"/>
      <c r="D12" s="72"/>
      <c r="E12" s="72"/>
      <c r="F12" s="72"/>
    </row>
    <row r="13" spans="1:6" ht="15.75" customHeight="1" x14ac:dyDescent="0.25">
      <c r="B13" s="85" t="s">
        <v>248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109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110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249</v>
      </c>
      <c r="B17" s="77"/>
      <c r="C17" s="87"/>
      <c r="D17" s="88"/>
      <c r="E17" s="88"/>
      <c r="F17" s="88"/>
    </row>
    <row r="18" spans="1:6" ht="15.75" customHeight="1" x14ac:dyDescent="0.25">
      <c r="B18" s="89" t="s">
        <v>68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69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70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71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72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73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74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75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43</v>
      </c>
      <c r="D29" s="76" t="s">
        <v>42</v>
      </c>
      <c r="E29" s="76" t="s">
        <v>41</v>
      </c>
      <c r="F29" s="76" t="s">
        <v>40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26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27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28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29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251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246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252</v>
      </c>
      <c r="C39" s="80"/>
      <c r="D39" s="72"/>
      <c r="E39" s="72"/>
      <c r="F39" s="72"/>
    </row>
    <row r="40" spans="1:6" ht="15.75" customHeight="1" x14ac:dyDescent="0.25">
      <c r="B40" s="85" t="s">
        <v>253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254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255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256</v>
      </c>
      <c r="B44" s="77"/>
      <c r="C44" s="87"/>
      <c r="D44" s="88"/>
      <c r="E44" s="88"/>
      <c r="F44" s="88"/>
    </row>
    <row r="45" spans="1:6" ht="15.75" customHeight="1" x14ac:dyDescent="0.25">
      <c r="B45" s="89" t="s">
        <v>68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69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70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71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72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73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74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75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43</v>
      </c>
      <c r="D56" s="76" t="s">
        <v>42</v>
      </c>
      <c r="E56" s="76" t="s">
        <v>41</v>
      </c>
      <c r="F56" s="76" t="s">
        <v>40</v>
      </c>
    </row>
    <row r="57" spans="1:6" ht="15.75" customHeight="1" x14ac:dyDescent="0.25">
      <c r="A57" s="71" t="s">
        <v>257</v>
      </c>
      <c r="B57" s="77"/>
      <c r="C57" s="78"/>
      <c r="D57" s="79"/>
      <c r="E57" s="79"/>
      <c r="F57" s="79"/>
    </row>
    <row r="58" spans="1:6" ht="15.75" customHeight="1" x14ac:dyDescent="0.25">
      <c r="B58" s="89" t="s">
        <v>26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27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28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29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258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246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259</v>
      </c>
      <c r="C66" s="80"/>
      <c r="D66" s="72"/>
      <c r="E66" s="72"/>
      <c r="F66" s="72"/>
    </row>
    <row r="67" spans="1:6" ht="15.75" customHeight="1" x14ac:dyDescent="0.25">
      <c r="B67" s="85" t="s">
        <v>260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261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262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263</v>
      </c>
      <c r="B71" s="77"/>
      <c r="C71" s="87"/>
      <c r="D71" s="88"/>
      <c r="E71" s="88"/>
      <c r="F71" s="88"/>
    </row>
    <row r="72" spans="1:6" ht="15.75" customHeight="1" x14ac:dyDescent="0.25">
      <c r="B72" s="89" t="s">
        <v>68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69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70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71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72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73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74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75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225</v>
      </c>
      <c r="B2" s="90" t="s">
        <v>265</v>
      </c>
      <c r="C2" s="90" t="s">
        <v>266</v>
      </c>
      <c r="D2" s="76" t="s">
        <v>67</v>
      </c>
      <c r="E2" s="76" t="s">
        <v>77</v>
      </c>
      <c r="F2" s="76" t="s">
        <v>78</v>
      </c>
      <c r="G2" s="76" t="s">
        <v>79</v>
      </c>
      <c r="H2" s="76" t="s">
        <v>80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81</v>
      </c>
      <c r="C3" s="98" t="s">
        <v>267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268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269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270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82</v>
      </c>
      <c r="C7" s="98" t="s">
        <v>267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268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269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270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84</v>
      </c>
      <c r="C11" s="98" t="s">
        <v>267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268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269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270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85</v>
      </c>
      <c r="C15" s="98" t="s">
        <v>267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268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269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270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83</v>
      </c>
      <c r="C19" s="98" t="s">
        <v>267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268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269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270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89</v>
      </c>
      <c r="C23" s="98" t="s">
        <v>267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268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269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270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271</v>
      </c>
    </row>
    <row r="29" spans="1:16" x14ac:dyDescent="0.25">
      <c r="A29" s="92" t="s">
        <v>272</v>
      </c>
      <c r="B29" s="71" t="s">
        <v>265</v>
      </c>
      <c r="C29" s="71" t="s">
        <v>273</v>
      </c>
      <c r="D29" s="76" t="s">
        <v>67</v>
      </c>
      <c r="E29" s="76" t="s">
        <v>77</v>
      </c>
      <c r="F29" s="76" t="s">
        <v>78</v>
      </c>
      <c r="G29" s="76" t="s">
        <v>79</v>
      </c>
      <c r="H29" s="76" t="s">
        <v>80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81</v>
      </c>
      <c r="C30" s="98" t="s">
        <v>267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268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204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205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82</v>
      </c>
      <c r="C34" s="98" t="s">
        <v>267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268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204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205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84</v>
      </c>
      <c r="C38" s="98" t="s">
        <v>267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204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205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85</v>
      </c>
      <c r="C42" s="98" t="s">
        <v>267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268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204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205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83</v>
      </c>
      <c r="C46" s="98" t="s">
        <v>267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268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204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205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89</v>
      </c>
      <c r="C50" s="98" t="s">
        <v>267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268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204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205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274</v>
      </c>
    </row>
    <row r="56" spans="1:16" ht="26.4" customHeight="1" x14ac:dyDescent="0.25">
      <c r="A56" s="92" t="s">
        <v>111</v>
      </c>
      <c r="B56" s="71" t="s">
        <v>265</v>
      </c>
      <c r="C56" s="94" t="s">
        <v>275</v>
      </c>
      <c r="D56" s="76" t="s">
        <v>112</v>
      </c>
      <c r="E56" s="76" t="s">
        <v>113</v>
      </c>
      <c r="F56" s="76" t="s">
        <v>114</v>
      </c>
      <c r="G56" s="76" t="s">
        <v>115</v>
      </c>
      <c r="H56" s="91"/>
      <c r="M56" s="91"/>
      <c r="N56" s="91"/>
      <c r="O56" s="91"/>
      <c r="P56" s="91"/>
    </row>
    <row r="57" spans="1:16" x14ac:dyDescent="0.25">
      <c r="A57" s="71"/>
      <c r="B57" s="81" t="s">
        <v>91</v>
      </c>
      <c r="C57" s="98" t="s">
        <v>276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277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92</v>
      </c>
      <c r="C59" s="98" t="s">
        <v>276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277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93</v>
      </c>
      <c r="C61" s="98" t="s">
        <v>276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277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278</v>
      </c>
    </row>
    <row r="65" spans="1:16" ht="26.4" customHeight="1" x14ac:dyDescent="0.25">
      <c r="A65" s="92" t="s">
        <v>118</v>
      </c>
      <c r="B65" s="71" t="s">
        <v>265</v>
      </c>
      <c r="C65" s="94" t="s">
        <v>279</v>
      </c>
      <c r="D65" s="76" t="s">
        <v>67</v>
      </c>
      <c r="E65" s="76" t="s">
        <v>77</v>
      </c>
      <c r="F65" s="76" t="s">
        <v>78</v>
      </c>
      <c r="G65" s="76" t="s">
        <v>79</v>
      </c>
      <c r="H65" s="95" t="s">
        <v>80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68</v>
      </c>
      <c r="C66" s="98" t="s">
        <v>119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120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121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122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69</v>
      </c>
      <c r="C70" s="98" t="s">
        <v>119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120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121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122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70</v>
      </c>
      <c r="C74" s="98" t="s">
        <v>119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120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121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122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72</v>
      </c>
      <c r="C78" s="98" t="s">
        <v>119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120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121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122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81</v>
      </c>
      <c r="C82" s="98" t="s">
        <v>119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120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121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122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82</v>
      </c>
      <c r="C86" s="98" t="s">
        <v>119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120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121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122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84</v>
      </c>
      <c r="C90" s="98" t="s">
        <v>119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120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121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122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83</v>
      </c>
      <c r="C94" s="98" t="s">
        <v>119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120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121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122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86</v>
      </c>
      <c r="C98" s="98" t="s">
        <v>119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120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121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122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280</v>
      </c>
    </row>
    <row r="104" spans="1:16" ht="26.4" customHeight="1" x14ac:dyDescent="0.25">
      <c r="A104" s="92" t="s">
        <v>81</v>
      </c>
      <c r="B104" s="96" t="s">
        <v>122</v>
      </c>
      <c r="C104" s="94" t="s">
        <v>279</v>
      </c>
      <c r="D104" s="76" t="s">
        <v>67</v>
      </c>
      <c r="E104" s="76" t="s">
        <v>77</v>
      </c>
      <c r="F104" s="76" t="s">
        <v>78</v>
      </c>
      <c r="G104" s="76" t="s">
        <v>79</v>
      </c>
      <c r="H104" s="95" t="s">
        <v>80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119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120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121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122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225</v>
      </c>
      <c r="B112" s="90" t="s">
        <v>265</v>
      </c>
      <c r="C112" s="90" t="s">
        <v>266</v>
      </c>
      <c r="D112" s="76" t="s">
        <v>67</v>
      </c>
      <c r="E112" s="76" t="s">
        <v>77</v>
      </c>
      <c r="F112" s="76" t="s">
        <v>78</v>
      </c>
      <c r="G112" s="76" t="s">
        <v>79</v>
      </c>
      <c r="H112" s="76" t="s">
        <v>80</v>
      </c>
    </row>
    <row r="113" spans="1:8" x14ac:dyDescent="0.25">
      <c r="A113" s="71"/>
      <c r="B113" s="81" t="s">
        <v>81</v>
      </c>
      <c r="C113" s="98" t="s">
        <v>267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268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269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270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82</v>
      </c>
      <c r="C117" s="98" t="s">
        <v>267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268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269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270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84</v>
      </c>
      <c r="C121" s="98" t="s">
        <v>267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268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269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270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85</v>
      </c>
      <c r="C125" s="98" t="s">
        <v>267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268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269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270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83</v>
      </c>
      <c r="C129" s="98" t="s">
        <v>267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268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269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270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89</v>
      </c>
      <c r="C133" s="98" t="s">
        <v>267</v>
      </c>
      <c r="D133" s="106">
        <f t="shared" ref="D133:H142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268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269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270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271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272</v>
      </c>
      <c r="B139" s="71" t="s">
        <v>265</v>
      </c>
      <c r="C139" s="71" t="s">
        <v>273</v>
      </c>
      <c r="D139" s="76" t="s">
        <v>67</v>
      </c>
      <c r="E139" s="76" t="s">
        <v>77</v>
      </c>
      <c r="F139" s="76" t="s">
        <v>78</v>
      </c>
      <c r="G139" s="76" t="s">
        <v>79</v>
      </c>
      <c r="H139" s="76" t="s">
        <v>80</v>
      </c>
    </row>
    <row r="140" spans="1:8" x14ac:dyDescent="0.25">
      <c r="A140" s="71"/>
      <c r="B140" s="81" t="s">
        <v>81</v>
      </c>
      <c r="C140" s="98" t="s">
        <v>267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268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204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205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82</v>
      </c>
      <c r="C144" s="98" t="s">
        <v>267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268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204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205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84</v>
      </c>
      <c r="C148" s="98" t="s">
        <v>267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268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204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205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85</v>
      </c>
      <c r="C152" s="98" t="s">
        <v>267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268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204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205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83</v>
      </c>
      <c r="C156" s="98" t="s">
        <v>267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268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204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205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89</v>
      </c>
      <c r="C160" s="98" t="s">
        <v>267</v>
      </c>
      <c r="D160" s="106">
        <f t="shared" ref="D160:H169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268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204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205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274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111</v>
      </c>
      <c r="B166" s="71" t="s">
        <v>265</v>
      </c>
      <c r="C166" s="94" t="s">
        <v>275</v>
      </c>
      <c r="D166" s="76" t="s">
        <v>112</v>
      </c>
      <c r="E166" s="76" t="s">
        <v>113</v>
      </c>
      <c r="F166" s="76" t="s">
        <v>114</v>
      </c>
      <c r="G166" s="76" t="s">
        <v>115</v>
      </c>
      <c r="H166" s="91"/>
    </row>
    <row r="167" spans="1:8" x14ac:dyDescent="0.25">
      <c r="A167" s="71"/>
      <c r="B167" s="81" t="s">
        <v>91</v>
      </c>
      <c r="C167" s="98" t="s">
        <v>276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277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92</v>
      </c>
      <c r="C169" s="98" t="s">
        <v>276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277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93</v>
      </c>
      <c r="C171" s="98" t="s">
        <v>276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277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278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118</v>
      </c>
      <c r="B175" s="71" t="s">
        <v>265</v>
      </c>
      <c r="C175" s="94" t="s">
        <v>279</v>
      </c>
      <c r="D175" s="76" t="s">
        <v>67</v>
      </c>
      <c r="E175" s="76" t="s">
        <v>77</v>
      </c>
      <c r="F175" s="76" t="s">
        <v>78</v>
      </c>
      <c r="G175" s="76" t="s">
        <v>79</v>
      </c>
      <c r="H175" s="95" t="s">
        <v>80</v>
      </c>
    </row>
    <row r="176" spans="1:8" x14ac:dyDescent="0.25">
      <c r="A176" s="96"/>
      <c r="B176" s="81" t="s">
        <v>68</v>
      </c>
      <c r="C176" s="98" t="s">
        <v>119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120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121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122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69</v>
      </c>
      <c r="C180" s="98" t="s">
        <v>119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120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121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122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70</v>
      </c>
      <c r="C184" s="98" t="s">
        <v>119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120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121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122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72</v>
      </c>
      <c r="C188" s="98" t="s">
        <v>119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120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121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122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81</v>
      </c>
      <c r="C192" s="98" t="s">
        <v>119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120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121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122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82</v>
      </c>
      <c r="C196" s="98" t="s">
        <v>119</v>
      </c>
      <c r="D196" s="106">
        <f t="shared" ref="D196:G215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120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121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122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84</v>
      </c>
      <c r="C200" s="98" t="s">
        <v>119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120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121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122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83</v>
      </c>
      <c r="C204" s="98" t="s">
        <v>119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120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121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122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86</v>
      </c>
      <c r="C208" s="98" t="s">
        <v>119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120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121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122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280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81</v>
      </c>
      <c r="B214" s="96" t="s">
        <v>122</v>
      </c>
      <c r="C214" s="94" t="s">
        <v>279</v>
      </c>
      <c r="D214" s="76" t="s">
        <v>67</v>
      </c>
      <c r="E214" s="76" t="s">
        <v>77</v>
      </c>
      <c r="F214" s="76" t="s">
        <v>78</v>
      </c>
      <c r="G214" s="76" t="s">
        <v>79</v>
      </c>
      <c r="H214" s="95" t="s">
        <v>80</v>
      </c>
    </row>
    <row r="215" spans="1:9" x14ac:dyDescent="0.25">
      <c r="A215" s="71"/>
      <c r="C215" s="98" t="s">
        <v>119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120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121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122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225</v>
      </c>
      <c r="B222" s="90" t="s">
        <v>265</v>
      </c>
      <c r="C222" s="90" t="s">
        <v>266</v>
      </c>
      <c r="D222" s="76" t="s">
        <v>67</v>
      </c>
      <c r="E222" s="76" t="s">
        <v>77</v>
      </c>
      <c r="F222" s="76" t="s">
        <v>78</v>
      </c>
      <c r="G222" s="76" t="s">
        <v>79</v>
      </c>
      <c r="H222" s="76" t="s">
        <v>80</v>
      </c>
      <c r="I222" s="91"/>
    </row>
    <row r="223" spans="1:9" x14ac:dyDescent="0.25">
      <c r="A223" s="71"/>
      <c r="B223" s="81" t="s">
        <v>81</v>
      </c>
      <c r="C223" s="98" t="s">
        <v>267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268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269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270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82</v>
      </c>
      <c r="C227" s="98" t="s">
        <v>267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268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269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270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84</v>
      </c>
      <c r="C231" s="98" t="s">
        <v>267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268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269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270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85</v>
      </c>
      <c r="C235" s="98" t="s">
        <v>267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268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269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270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83</v>
      </c>
      <c r="C239" s="98" t="s">
        <v>267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268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269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270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89</v>
      </c>
      <c r="C243" s="98" t="s">
        <v>267</v>
      </c>
      <c r="D243" s="106">
        <f t="shared" ref="D243:H252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268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269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270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271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272</v>
      </c>
      <c r="B249" s="71" t="s">
        <v>265</v>
      </c>
      <c r="C249" s="71" t="s">
        <v>273</v>
      </c>
      <c r="D249" s="76" t="s">
        <v>67</v>
      </c>
      <c r="E249" s="76" t="s">
        <v>77</v>
      </c>
      <c r="F249" s="76" t="s">
        <v>78</v>
      </c>
      <c r="G249" s="76" t="s">
        <v>79</v>
      </c>
      <c r="H249" s="76" t="s">
        <v>80</v>
      </c>
      <c r="I249" s="91"/>
    </row>
    <row r="250" spans="1:9" x14ac:dyDescent="0.25">
      <c r="A250" s="71"/>
      <c r="B250" s="81" t="s">
        <v>81</v>
      </c>
      <c r="C250" s="98" t="s">
        <v>267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268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204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205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82</v>
      </c>
      <c r="C254" s="98" t="s">
        <v>267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268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204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205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84</v>
      </c>
      <c r="C258" s="98" t="s">
        <v>267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268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204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205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85</v>
      </c>
      <c r="C262" s="98" t="s">
        <v>267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268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204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205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83</v>
      </c>
      <c r="C266" s="98" t="s">
        <v>267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268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204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205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89</v>
      </c>
      <c r="C270" s="98" t="s">
        <v>267</v>
      </c>
      <c r="D270" s="106">
        <f t="shared" ref="D270:H279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268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204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205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274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111</v>
      </c>
      <c r="B276" s="71" t="s">
        <v>265</v>
      </c>
      <c r="C276" s="94" t="s">
        <v>275</v>
      </c>
      <c r="D276" s="76" t="s">
        <v>112</v>
      </c>
      <c r="E276" s="76" t="s">
        <v>113</v>
      </c>
      <c r="F276" s="76" t="s">
        <v>114</v>
      </c>
      <c r="G276" s="76" t="s">
        <v>115</v>
      </c>
      <c r="H276" s="91"/>
    </row>
    <row r="277" spans="1:9" x14ac:dyDescent="0.25">
      <c r="A277" s="71"/>
      <c r="B277" s="81" t="s">
        <v>91</v>
      </c>
      <c r="C277" s="98" t="s">
        <v>276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277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92</v>
      </c>
      <c r="C279" s="98" t="s">
        <v>276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277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93</v>
      </c>
      <c r="C281" s="98" t="s">
        <v>276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277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278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118</v>
      </c>
      <c r="B285" s="71" t="s">
        <v>265</v>
      </c>
      <c r="C285" s="94" t="s">
        <v>279</v>
      </c>
      <c r="D285" s="76" t="s">
        <v>67</v>
      </c>
      <c r="E285" s="76" t="s">
        <v>77</v>
      </c>
      <c r="F285" s="76" t="s">
        <v>78</v>
      </c>
      <c r="G285" s="76" t="s">
        <v>79</v>
      </c>
      <c r="H285" s="95" t="s">
        <v>80</v>
      </c>
      <c r="I285" s="91"/>
    </row>
    <row r="286" spans="1:9" x14ac:dyDescent="0.25">
      <c r="A286" s="96"/>
      <c r="B286" s="81" t="s">
        <v>68</v>
      </c>
      <c r="C286" s="98" t="s">
        <v>119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120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121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122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69</v>
      </c>
      <c r="C290" s="98" t="s">
        <v>119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120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121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122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70</v>
      </c>
      <c r="C294" s="98" t="s">
        <v>119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120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121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122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72</v>
      </c>
      <c r="C298" s="98" t="s">
        <v>119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120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121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122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81</v>
      </c>
      <c r="C302" s="98" t="s">
        <v>119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120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121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122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82</v>
      </c>
      <c r="C306" s="98" t="s">
        <v>119</v>
      </c>
      <c r="D306" s="106">
        <f t="shared" ref="D306:G325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120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121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122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84</v>
      </c>
      <c r="C310" s="98" t="s">
        <v>119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120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121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122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83</v>
      </c>
      <c r="C314" s="98" t="s">
        <v>119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120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121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122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86</v>
      </c>
      <c r="C318" s="98" t="s">
        <v>119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120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121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122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280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81</v>
      </c>
      <c r="B324" s="96" t="s">
        <v>122</v>
      </c>
      <c r="C324" s="94" t="s">
        <v>279</v>
      </c>
      <c r="D324" s="76" t="s">
        <v>67</v>
      </c>
      <c r="E324" s="76" t="s">
        <v>77</v>
      </c>
      <c r="F324" s="76" t="s">
        <v>78</v>
      </c>
      <c r="G324" s="76" t="s">
        <v>79</v>
      </c>
      <c r="H324" s="95" t="s">
        <v>80</v>
      </c>
      <c r="I324" s="91"/>
    </row>
    <row r="325" spans="1:9" x14ac:dyDescent="0.25">
      <c r="A325" s="71"/>
      <c r="C325" s="98" t="s">
        <v>119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120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121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122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281</v>
      </c>
    </row>
    <row r="2" spans="1:7" ht="14.25" customHeight="1" x14ac:dyDescent="0.25">
      <c r="A2" s="96" t="s">
        <v>203</v>
      </c>
      <c r="B2" s="90"/>
      <c r="C2" s="71" t="s">
        <v>67</v>
      </c>
      <c r="D2" s="71" t="s">
        <v>77</v>
      </c>
      <c r="E2" s="71" t="s">
        <v>78</v>
      </c>
      <c r="F2" s="71" t="s">
        <v>79</v>
      </c>
      <c r="G2" s="71" t="s">
        <v>80</v>
      </c>
    </row>
    <row r="3" spans="1:7" ht="14.25" customHeight="1" x14ac:dyDescent="0.25">
      <c r="B3" s="85" t="s">
        <v>282</v>
      </c>
      <c r="C3" s="105" t="s">
        <v>283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284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285</v>
      </c>
    </row>
    <row r="6" spans="1:7" ht="14.25" customHeight="1" x14ac:dyDescent="0.25">
      <c r="B6" s="89" t="s">
        <v>191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184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192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183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287</v>
      </c>
    </row>
    <row r="15" spans="1:7" ht="14.25" customHeight="1" x14ac:dyDescent="0.25">
      <c r="A15" s="96" t="s">
        <v>272</v>
      </c>
      <c r="B15" s="89" t="s">
        <v>288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289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111</v>
      </c>
      <c r="B17" s="85" t="s">
        <v>290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291</v>
      </c>
    </row>
    <row r="20" spans="1:7" s="77" customFormat="1" ht="14.25" customHeight="1" x14ac:dyDescent="0.25">
      <c r="C20" s="37" t="s">
        <v>58</v>
      </c>
      <c r="D20" s="37" t="s">
        <v>59</v>
      </c>
      <c r="E20" s="37" t="s">
        <v>60</v>
      </c>
      <c r="F20" s="37" t="s">
        <v>61</v>
      </c>
    </row>
    <row r="21" spans="1:7" x14ac:dyDescent="0.25">
      <c r="B21" s="85" t="s">
        <v>171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281</v>
      </c>
      <c r="B24" s="84"/>
      <c r="C24" s="84"/>
      <c r="D24" s="84"/>
      <c r="E24" s="84"/>
      <c r="F24" s="84"/>
      <c r="G24" s="84"/>
    </row>
    <row r="25" spans="1:7" x14ac:dyDescent="0.25">
      <c r="A25" s="96" t="s">
        <v>203</v>
      </c>
      <c r="B25" s="90"/>
      <c r="C25" s="71" t="s">
        <v>67</v>
      </c>
      <c r="D25" s="71" t="s">
        <v>77</v>
      </c>
      <c r="E25" s="71" t="s">
        <v>78</v>
      </c>
      <c r="F25" s="71" t="s">
        <v>79</v>
      </c>
      <c r="G25" s="71" t="s">
        <v>80</v>
      </c>
    </row>
    <row r="26" spans="1:7" x14ac:dyDescent="0.25">
      <c r="B26" s="85" t="s">
        <v>292</v>
      </c>
      <c r="C26" s="105" t="s">
        <v>283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293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294</v>
      </c>
    </row>
    <row r="29" spans="1:7" x14ac:dyDescent="0.25">
      <c r="B29" s="89" t="s">
        <v>295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296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297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298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299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300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287</v>
      </c>
      <c r="B37" s="84"/>
      <c r="C37" s="84"/>
      <c r="D37" s="84"/>
      <c r="E37" s="84"/>
      <c r="F37" s="84"/>
      <c r="G37" s="84"/>
    </row>
    <row r="38" spans="1:7" x14ac:dyDescent="0.25">
      <c r="A38" s="96" t="s">
        <v>272</v>
      </c>
      <c r="B38" s="89" t="s">
        <v>301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302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111</v>
      </c>
      <c r="B40" s="85" t="s">
        <v>303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304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58</v>
      </c>
      <c r="D43" s="37" t="s">
        <v>59</v>
      </c>
      <c r="E43" s="37" t="s">
        <v>60</v>
      </c>
      <c r="F43" s="37" t="s">
        <v>61</v>
      </c>
      <c r="G43" s="77"/>
    </row>
    <row r="44" spans="1:7" x14ac:dyDescent="0.25">
      <c r="B44" s="85" t="s">
        <v>305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281</v>
      </c>
      <c r="B47" s="84"/>
      <c r="C47" s="84"/>
      <c r="D47" s="84"/>
      <c r="E47" s="84"/>
      <c r="F47" s="84"/>
      <c r="G47" s="84"/>
    </row>
    <row r="48" spans="1:7" x14ac:dyDescent="0.25">
      <c r="A48" s="96" t="s">
        <v>203</v>
      </c>
      <c r="B48" s="90"/>
      <c r="C48" s="71" t="s">
        <v>67</v>
      </c>
      <c r="D48" s="71" t="s">
        <v>77</v>
      </c>
      <c r="E48" s="71" t="s">
        <v>78</v>
      </c>
      <c r="F48" s="71" t="s">
        <v>79</v>
      </c>
      <c r="G48" s="71" t="s">
        <v>80</v>
      </c>
    </row>
    <row r="49" spans="1:7" x14ac:dyDescent="0.25">
      <c r="B49" s="85" t="s">
        <v>306</v>
      </c>
      <c r="C49" s="105" t="s">
        <v>283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307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308</v>
      </c>
    </row>
    <row r="52" spans="1:7" x14ac:dyDescent="0.25">
      <c r="B52" s="89" t="s">
        <v>309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310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311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312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313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314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287</v>
      </c>
      <c r="B60" s="84"/>
      <c r="C60" s="84"/>
      <c r="D60" s="84"/>
      <c r="E60" s="84"/>
      <c r="F60" s="84"/>
      <c r="G60" s="84"/>
    </row>
    <row r="61" spans="1:7" x14ac:dyDescent="0.25">
      <c r="A61" s="96" t="s">
        <v>272</v>
      </c>
      <c r="B61" s="89" t="s">
        <v>315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316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111</v>
      </c>
      <c r="B63" s="85" t="s">
        <v>317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318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58</v>
      </c>
      <c r="D66" s="37" t="s">
        <v>59</v>
      </c>
      <c r="E66" s="37" t="s">
        <v>60</v>
      </c>
      <c r="F66" s="37" t="s">
        <v>61</v>
      </c>
      <c r="G66" s="77"/>
    </row>
    <row r="67" spans="1:7" x14ac:dyDescent="0.25">
      <c r="B67" s="85" t="s">
        <v>319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156</v>
      </c>
      <c r="B1" s="71"/>
      <c r="C1" s="71" t="s">
        <v>40</v>
      </c>
      <c r="D1" s="71" t="s">
        <v>42</v>
      </c>
      <c r="E1" s="71" t="s">
        <v>41</v>
      </c>
      <c r="F1" s="90" t="s">
        <v>43</v>
      </c>
    </row>
    <row r="2" spans="1:6" ht="15.75" customHeight="1" x14ac:dyDescent="0.25">
      <c r="A2" s="89" t="s">
        <v>166</v>
      </c>
      <c r="B2" s="89" t="s">
        <v>320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321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179</v>
      </c>
      <c r="B4" s="89" t="s">
        <v>320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321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180</v>
      </c>
      <c r="B6" s="89" t="s">
        <v>320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321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181</v>
      </c>
      <c r="B8" s="89" t="s">
        <v>320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321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185</v>
      </c>
      <c r="B10" s="89" t="s">
        <v>320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321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189</v>
      </c>
      <c r="B12" s="89" t="s">
        <v>320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321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156</v>
      </c>
      <c r="B16" s="71"/>
      <c r="C16" s="71" t="s">
        <v>40</v>
      </c>
      <c r="D16" s="71" t="s">
        <v>42</v>
      </c>
      <c r="E16" s="71" t="s">
        <v>41</v>
      </c>
      <c r="F16" s="90" t="s">
        <v>43</v>
      </c>
    </row>
    <row r="17" spans="1:6" ht="15.75" customHeight="1" x14ac:dyDescent="0.25">
      <c r="A17" s="89" t="s">
        <v>166</v>
      </c>
      <c r="B17" s="89" t="s">
        <v>320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321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179</v>
      </c>
      <c r="B19" s="89" t="s">
        <v>320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321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180</v>
      </c>
      <c r="B21" s="89" t="s">
        <v>320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321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181</v>
      </c>
      <c r="B23" s="89" t="s">
        <v>320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321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185</v>
      </c>
      <c r="B25" s="89" t="s">
        <v>320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321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189</v>
      </c>
      <c r="B27" s="89" t="s">
        <v>320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321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156</v>
      </c>
      <c r="B31" s="71"/>
      <c r="C31" s="71" t="s">
        <v>40</v>
      </c>
      <c r="D31" s="71" t="s">
        <v>42</v>
      </c>
      <c r="E31" s="71" t="s">
        <v>41</v>
      </c>
      <c r="F31" s="90" t="s">
        <v>43</v>
      </c>
    </row>
    <row r="32" spans="1:6" ht="15.75" customHeight="1" x14ac:dyDescent="0.25">
      <c r="A32" s="89" t="s">
        <v>166</v>
      </c>
      <c r="B32" s="89" t="s">
        <v>320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321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179</v>
      </c>
      <c r="B34" s="89" t="s">
        <v>320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321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180</v>
      </c>
      <c r="B36" s="89" t="s">
        <v>320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321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181</v>
      </c>
      <c r="B38" s="89" t="s">
        <v>320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321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185</v>
      </c>
      <c r="B40" s="89" t="s">
        <v>320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321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189</v>
      </c>
      <c r="B42" s="89" t="s">
        <v>320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321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67</v>
      </c>
      <c r="D1" s="76" t="s">
        <v>77</v>
      </c>
      <c r="E1" s="76" t="s">
        <v>78</v>
      </c>
      <c r="F1" s="76" t="s">
        <v>79</v>
      </c>
      <c r="G1" s="76" t="s">
        <v>80</v>
      </c>
      <c r="H1" s="76" t="s">
        <v>58</v>
      </c>
      <c r="I1" s="76" t="s">
        <v>59</v>
      </c>
      <c r="J1" s="76" t="s">
        <v>60</v>
      </c>
      <c r="K1" s="76" t="s">
        <v>61</v>
      </c>
      <c r="L1" s="76" t="s">
        <v>112</v>
      </c>
      <c r="M1" s="76" t="s">
        <v>113</v>
      </c>
      <c r="N1" s="76" t="s">
        <v>114</v>
      </c>
      <c r="O1" s="76" t="s">
        <v>115</v>
      </c>
    </row>
    <row r="2" spans="1:15" x14ac:dyDescent="0.25">
      <c r="A2" s="71" t="s">
        <v>322</v>
      </c>
    </row>
    <row r="3" spans="1:15" x14ac:dyDescent="0.25">
      <c r="B3" s="85" t="s">
        <v>170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175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176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177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178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179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181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184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185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188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189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192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323</v>
      </c>
      <c r="B17" s="85"/>
    </row>
    <row r="18" spans="1:15" x14ac:dyDescent="0.25">
      <c r="B18" s="89" t="s">
        <v>172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173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174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182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67</v>
      </c>
      <c r="D24" s="76" t="s">
        <v>77</v>
      </c>
      <c r="E24" s="76" t="s">
        <v>78</v>
      </c>
      <c r="F24" s="76" t="s">
        <v>79</v>
      </c>
      <c r="G24" s="76" t="s">
        <v>80</v>
      </c>
      <c r="H24" s="76" t="s">
        <v>58</v>
      </c>
      <c r="I24" s="76" t="s">
        <v>59</v>
      </c>
      <c r="J24" s="76" t="s">
        <v>60</v>
      </c>
      <c r="K24" s="76" t="s">
        <v>61</v>
      </c>
      <c r="L24" s="76" t="s">
        <v>112</v>
      </c>
      <c r="M24" s="76" t="s">
        <v>113</v>
      </c>
      <c r="N24" s="76" t="s">
        <v>114</v>
      </c>
      <c r="O24" s="76" t="s">
        <v>115</v>
      </c>
    </row>
    <row r="25" spans="1:15" x14ac:dyDescent="0.25">
      <c r="A25" s="71" t="s">
        <v>324</v>
      </c>
    </row>
    <row r="26" spans="1:15" x14ac:dyDescent="0.25">
      <c r="B26" s="85" t="s">
        <v>170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175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176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177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178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179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180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181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184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185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188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189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192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325</v>
      </c>
      <c r="B40" s="85"/>
    </row>
    <row r="41" spans="1:15" x14ac:dyDescent="0.25">
      <c r="B41" s="89" t="s">
        <v>172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173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174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182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67</v>
      </c>
      <c r="D47" s="76" t="s">
        <v>77</v>
      </c>
      <c r="E47" s="76" t="s">
        <v>78</v>
      </c>
      <c r="F47" s="76" t="s">
        <v>79</v>
      </c>
      <c r="G47" s="76" t="s">
        <v>80</v>
      </c>
      <c r="H47" s="76" t="s">
        <v>58</v>
      </c>
      <c r="I47" s="76" t="s">
        <v>59</v>
      </c>
      <c r="J47" s="76" t="s">
        <v>60</v>
      </c>
      <c r="K47" s="76" t="s">
        <v>61</v>
      </c>
      <c r="L47" s="76" t="s">
        <v>112</v>
      </c>
      <c r="M47" s="76" t="s">
        <v>113</v>
      </c>
      <c r="N47" s="76" t="s">
        <v>114</v>
      </c>
      <c r="O47" s="76" t="s">
        <v>115</v>
      </c>
    </row>
    <row r="48" spans="1:15" x14ac:dyDescent="0.25">
      <c r="A48" s="71" t="s">
        <v>326</v>
      </c>
    </row>
    <row r="49" spans="1:15" x14ac:dyDescent="0.25">
      <c r="B49" s="85" t="s">
        <v>170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175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176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177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178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179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180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181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184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185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188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189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192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327</v>
      </c>
      <c r="B63" s="85"/>
    </row>
    <row r="64" spans="1:15" x14ac:dyDescent="0.25">
      <c r="B64" s="89" t="s">
        <v>172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173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174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182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67</v>
      </c>
      <c r="D1" s="71" t="s">
        <v>77</v>
      </c>
      <c r="E1" s="71" t="s">
        <v>78</v>
      </c>
      <c r="F1" s="71" t="s">
        <v>79</v>
      </c>
      <c r="G1" s="71" t="s">
        <v>80</v>
      </c>
    </row>
    <row r="2" spans="1:7" x14ac:dyDescent="0.25">
      <c r="A2" s="71" t="s">
        <v>328</v>
      </c>
    </row>
    <row r="3" spans="1:7" x14ac:dyDescent="0.25">
      <c r="B3" s="85" t="s">
        <v>157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329</v>
      </c>
      <c r="B4" s="85"/>
      <c r="C4" s="97"/>
      <c r="D4" s="97"/>
      <c r="E4" s="97"/>
      <c r="F4" s="97"/>
      <c r="G4" s="97"/>
    </row>
    <row r="5" spans="1:7" x14ac:dyDescent="0.25">
      <c r="B5" s="89" t="s">
        <v>158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330</v>
      </c>
    </row>
    <row r="8" spans="1:7" x14ac:dyDescent="0.25">
      <c r="A8" s="71"/>
      <c r="B8" s="90"/>
      <c r="C8" s="71" t="s">
        <v>67</v>
      </c>
      <c r="D8" s="71" t="s">
        <v>77</v>
      </c>
      <c r="E8" s="71" t="s">
        <v>78</v>
      </c>
      <c r="F8" s="71" t="s">
        <v>79</v>
      </c>
      <c r="G8" s="71" t="s">
        <v>80</v>
      </c>
    </row>
    <row r="9" spans="1:7" x14ac:dyDescent="0.25">
      <c r="A9" s="71" t="s">
        <v>331</v>
      </c>
    </row>
    <row r="10" spans="1:7" x14ac:dyDescent="0.25">
      <c r="B10" s="85" t="s">
        <v>157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332</v>
      </c>
      <c r="B11" s="85"/>
      <c r="C11" s="97"/>
      <c r="D11" s="97"/>
      <c r="E11" s="97"/>
      <c r="F11" s="97"/>
      <c r="G11" s="97"/>
    </row>
    <row r="12" spans="1:7" x14ac:dyDescent="0.25">
      <c r="B12" s="89" t="s">
        <v>158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333</v>
      </c>
    </row>
    <row r="15" spans="1:7" x14ac:dyDescent="0.25">
      <c r="A15" s="71"/>
      <c r="B15" s="90"/>
      <c r="C15" s="71" t="s">
        <v>67</v>
      </c>
      <c r="D15" s="71" t="s">
        <v>77</v>
      </c>
      <c r="E15" s="71" t="s">
        <v>78</v>
      </c>
      <c r="F15" s="71" t="s">
        <v>79</v>
      </c>
      <c r="G15" s="71" t="s">
        <v>80</v>
      </c>
    </row>
    <row r="16" spans="1:7" x14ac:dyDescent="0.25">
      <c r="A16" s="71" t="s">
        <v>334</v>
      </c>
    </row>
    <row r="17" spans="1:7" x14ac:dyDescent="0.25">
      <c r="B17" s="85" t="s">
        <v>157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335</v>
      </c>
      <c r="B18" s="85"/>
      <c r="C18" s="97"/>
      <c r="D18" s="97"/>
      <c r="E18" s="97"/>
      <c r="F18" s="97"/>
      <c r="G18" s="97"/>
    </row>
    <row r="19" spans="1:7" x14ac:dyDescent="0.25">
      <c r="B19" s="89" t="s">
        <v>158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156</v>
      </c>
      <c r="B1" s="71" t="s">
        <v>336</v>
      </c>
      <c r="C1" s="96" t="s">
        <v>337</v>
      </c>
      <c r="D1" s="71" t="s">
        <v>67</v>
      </c>
      <c r="E1" s="71" t="s">
        <v>77</v>
      </c>
      <c r="F1" s="71" t="s">
        <v>78</v>
      </c>
      <c r="G1" s="71" t="s">
        <v>79</v>
      </c>
      <c r="H1" s="71" t="s">
        <v>80</v>
      </c>
    </row>
    <row r="2" spans="1:8" x14ac:dyDescent="0.25">
      <c r="A2" s="36" t="s">
        <v>193</v>
      </c>
      <c r="B2" s="36" t="s">
        <v>81</v>
      </c>
      <c r="C2" s="36" t="s">
        <v>338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339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340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191</v>
      </c>
      <c r="B5" s="36" t="s">
        <v>205</v>
      </c>
      <c r="C5" s="36" t="s">
        <v>338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340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204</v>
      </c>
      <c r="C7" s="36" t="s">
        <v>338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340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184</v>
      </c>
      <c r="B9" s="36" t="s">
        <v>205</v>
      </c>
      <c r="C9" s="36" t="s">
        <v>338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340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204</v>
      </c>
      <c r="C11" s="36" t="s">
        <v>338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340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192</v>
      </c>
      <c r="B13" s="36" t="s">
        <v>205</v>
      </c>
      <c r="C13" s="36" t="s">
        <v>338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340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204</v>
      </c>
      <c r="C15" s="36" t="s">
        <v>338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340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169</v>
      </c>
      <c r="B17" s="36" t="s">
        <v>205</v>
      </c>
      <c r="C17" s="36" t="s">
        <v>338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340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204</v>
      </c>
      <c r="C19" s="36" t="s">
        <v>338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340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174</v>
      </c>
      <c r="B21" s="36" t="s">
        <v>74</v>
      </c>
      <c r="C21" s="36" t="s">
        <v>338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339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172</v>
      </c>
      <c r="B23" s="36" t="s">
        <v>74</v>
      </c>
      <c r="C23" s="36" t="s">
        <v>338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339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173</v>
      </c>
      <c r="B25" s="36" t="s">
        <v>74</v>
      </c>
      <c r="C25" s="36" t="s">
        <v>338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339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81</v>
      </c>
      <c r="C27" s="36" t="s">
        <v>338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339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340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81</v>
      </c>
      <c r="C30" s="36" t="s">
        <v>338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339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340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81</v>
      </c>
      <c r="C33" s="36" t="s">
        <v>338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339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340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81</v>
      </c>
      <c r="C36" s="36" t="s">
        <v>338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339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340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81</v>
      </c>
      <c r="C39" s="36" t="s">
        <v>338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339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340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81</v>
      </c>
      <c r="C42" s="36" t="s">
        <v>338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339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340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82</v>
      </c>
      <c r="C45" s="36" t="s">
        <v>338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339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340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190</v>
      </c>
      <c r="B48" s="36" t="s">
        <v>81</v>
      </c>
      <c r="C48" s="36" t="s">
        <v>338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339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81</v>
      </c>
      <c r="C50" s="36" t="s">
        <v>338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339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183</v>
      </c>
      <c r="B52" s="36" t="s">
        <v>72</v>
      </c>
      <c r="C52" s="36" t="s">
        <v>338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339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330</v>
      </c>
      <c r="B55" s="112"/>
      <c r="C55" s="112"/>
    </row>
    <row r="56" spans="1:8" x14ac:dyDescent="0.25">
      <c r="A56" s="71" t="s">
        <v>156</v>
      </c>
      <c r="B56" s="71" t="s">
        <v>336</v>
      </c>
      <c r="C56" s="96" t="s">
        <v>337</v>
      </c>
      <c r="D56" s="71" t="s">
        <v>67</v>
      </c>
      <c r="E56" s="71" t="s">
        <v>77</v>
      </c>
      <c r="F56" s="71" t="s">
        <v>78</v>
      </c>
      <c r="G56" s="71" t="s">
        <v>79</v>
      </c>
      <c r="H56" s="71" t="s">
        <v>80</v>
      </c>
    </row>
    <row r="57" spans="1:8" x14ac:dyDescent="0.25">
      <c r="A57" s="36" t="s">
        <v>193</v>
      </c>
      <c r="B57" s="36" t="s">
        <v>81</v>
      </c>
      <c r="C57" s="36" t="s">
        <v>338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339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340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191</v>
      </c>
      <c r="B60" s="36" t="s">
        <v>205</v>
      </c>
      <c r="C60" s="36" t="s">
        <v>338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340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204</v>
      </c>
      <c r="C62" s="36" t="s">
        <v>338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340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184</v>
      </c>
      <c r="B64" s="36" t="s">
        <v>205</v>
      </c>
      <c r="C64" s="36" t="s">
        <v>338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340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204</v>
      </c>
      <c r="C66" s="36" t="s">
        <v>338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340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192</v>
      </c>
      <c r="B68" s="36" t="s">
        <v>205</v>
      </c>
      <c r="C68" s="36" t="s">
        <v>338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340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204</v>
      </c>
      <c r="C70" s="36" t="s">
        <v>338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340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169</v>
      </c>
      <c r="B72" s="36" t="s">
        <v>205</v>
      </c>
      <c r="C72" s="36" t="s">
        <v>338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340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204</v>
      </c>
      <c r="C74" s="36" t="s">
        <v>338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340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174</v>
      </c>
      <c r="B76" s="36" t="s">
        <v>74</v>
      </c>
      <c r="C76" s="36" t="s">
        <v>338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339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172</v>
      </c>
      <c r="B78" s="36" t="s">
        <v>74</v>
      </c>
      <c r="C78" s="36" t="s">
        <v>338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339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173</v>
      </c>
      <c r="B80" s="36" t="s">
        <v>74</v>
      </c>
      <c r="C80" s="36" t="s">
        <v>338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339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81</v>
      </c>
      <c r="C82" s="36" t="s">
        <v>338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339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340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81</v>
      </c>
      <c r="C85" s="36" t="s">
        <v>338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339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340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81</v>
      </c>
      <c r="C88" s="36" t="s">
        <v>338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339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340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81</v>
      </c>
      <c r="C91" s="36" t="s">
        <v>338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339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340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81</v>
      </c>
      <c r="C94" s="36" t="s">
        <v>338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339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340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81</v>
      </c>
      <c r="C97" s="36" t="s">
        <v>338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339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340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82</v>
      </c>
      <c r="C100" s="36" t="s">
        <v>338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339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340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190</v>
      </c>
      <c r="B103" s="36" t="s">
        <v>81</v>
      </c>
      <c r="C103" s="36" t="s">
        <v>338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339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81</v>
      </c>
      <c r="C105" s="36" t="s">
        <v>338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339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183</v>
      </c>
      <c r="B107" s="36" t="s">
        <v>72</v>
      </c>
      <c r="C107" s="36" t="s">
        <v>338</v>
      </c>
      <c r="D107" s="105">
        <f t="shared" ref="D107:H116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339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333</v>
      </c>
      <c r="B110" s="112"/>
      <c r="C110" s="112"/>
    </row>
    <row r="111" spans="1:8" x14ac:dyDescent="0.25">
      <c r="A111" s="71" t="s">
        <v>156</v>
      </c>
      <c r="B111" s="71" t="s">
        <v>336</v>
      </c>
      <c r="C111" s="96" t="s">
        <v>337</v>
      </c>
      <c r="D111" s="71" t="s">
        <v>67</v>
      </c>
      <c r="E111" s="71" t="s">
        <v>77</v>
      </c>
      <c r="F111" s="71" t="s">
        <v>78</v>
      </c>
      <c r="G111" s="71" t="s">
        <v>79</v>
      </c>
      <c r="H111" s="71" t="s">
        <v>80</v>
      </c>
    </row>
    <row r="112" spans="1:8" x14ac:dyDescent="0.25">
      <c r="A112" s="36" t="s">
        <v>193</v>
      </c>
      <c r="B112" s="36" t="s">
        <v>81</v>
      </c>
      <c r="C112" s="36" t="s">
        <v>338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339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340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191</v>
      </c>
      <c r="B115" s="36" t="s">
        <v>205</v>
      </c>
      <c r="C115" s="36" t="s">
        <v>338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340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204</v>
      </c>
      <c r="C117" s="36" t="s">
        <v>338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340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184</v>
      </c>
      <c r="B119" s="36" t="s">
        <v>205</v>
      </c>
      <c r="C119" s="36" t="s">
        <v>338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340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204</v>
      </c>
      <c r="C121" s="36" t="s">
        <v>338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340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192</v>
      </c>
      <c r="B123" s="36" t="s">
        <v>205</v>
      </c>
      <c r="C123" s="36" t="s">
        <v>338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340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204</v>
      </c>
      <c r="C125" s="36" t="s">
        <v>338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340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169</v>
      </c>
      <c r="B127" s="36" t="s">
        <v>205</v>
      </c>
      <c r="C127" s="36" t="s">
        <v>338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340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204</v>
      </c>
      <c r="C129" s="36" t="s">
        <v>338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340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174</v>
      </c>
      <c r="B131" s="36" t="s">
        <v>74</v>
      </c>
      <c r="C131" s="36" t="s">
        <v>338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339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172</v>
      </c>
      <c r="B133" s="36" t="s">
        <v>74</v>
      </c>
      <c r="C133" s="36" t="s">
        <v>338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339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173</v>
      </c>
      <c r="B135" s="36" t="s">
        <v>74</v>
      </c>
      <c r="C135" s="36" t="s">
        <v>338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339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81</v>
      </c>
      <c r="C137" s="36" t="s">
        <v>338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339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340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81</v>
      </c>
      <c r="C140" s="36" t="s">
        <v>338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339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340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81</v>
      </c>
      <c r="C143" s="36" t="s">
        <v>338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339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340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81</v>
      </c>
      <c r="C146" s="36" t="s">
        <v>338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339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340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81</v>
      </c>
      <c r="C149" s="36" t="s">
        <v>338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339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340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81</v>
      </c>
      <c r="C152" s="36" t="s">
        <v>338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339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340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82</v>
      </c>
      <c r="C155" s="36" t="s">
        <v>338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339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340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190</v>
      </c>
      <c r="B158" s="36" t="s">
        <v>81</v>
      </c>
      <c r="C158" s="36" t="s">
        <v>338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339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81</v>
      </c>
      <c r="C160" s="36" t="s">
        <v>338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339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183</v>
      </c>
      <c r="B162" s="36" t="s">
        <v>72</v>
      </c>
      <c r="C162" s="36" t="s">
        <v>338</v>
      </c>
      <c r="D162" s="105">
        <f t="shared" ref="D162:H171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339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156</v>
      </c>
      <c r="B1" s="90" t="s">
        <v>336</v>
      </c>
      <c r="C1" s="90"/>
      <c r="D1" s="71" t="s">
        <v>112</v>
      </c>
      <c r="E1" s="71" t="s">
        <v>113</v>
      </c>
      <c r="F1" s="71" t="s">
        <v>114</v>
      </c>
      <c r="G1" s="71" t="s">
        <v>115</v>
      </c>
      <c r="H1" s="71"/>
    </row>
    <row r="2" spans="1:8" x14ac:dyDescent="0.25">
      <c r="A2" s="98" t="s">
        <v>168</v>
      </c>
      <c r="B2" s="81" t="s">
        <v>94</v>
      </c>
      <c r="C2" s="98" t="s">
        <v>338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339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187</v>
      </c>
      <c r="B4" s="81" t="s">
        <v>94</v>
      </c>
      <c r="C4" s="98" t="s">
        <v>338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339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186</v>
      </c>
      <c r="B6" s="81" t="s">
        <v>94</v>
      </c>
      <c r="C6" s="98" t="s">
        <v>338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339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330</v>
      </c>
    </row>
    <row r="10" spans="1:8" x14ac:dyDescent="0.25">
      <c r="A10" s="90" t="s">
        <v>156</v>
      </c>
      <c r="B10" s="90" t="s">
        <v>336</v>
      </c>
      <c r="C10" s="90"/>
      <c r="D10" s="71" t="s">
        <v>112</v>
      </c>
      <c r="E10" s="71" t="s">
        <v>113</v>
      </c>
      <c r="F10" s="71" t="s">
        <v>114</v>
      </c>
      <c r="G10" s="71" t="s">
        <v>115</v>
      </c>
    </row>
    <row r="11" spans="1:8" x14ac:dyDescent="0.25">
      <c r="A11" s="98" t="s">
        <v>168</v>
      </c>
      <c r="B11" s="81" t="s">
        <v>94</v>
      </c>
      <c r="C11" s="98" t="s">
        <v>338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339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187</v>
      </c>
      <c r="B13" s="81" t="s">
        <v>94</v>
      </c>
      <c r="C13" s="98" t="s">
        <v>338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339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186</v>
      </c>
      <c r="B15" s="81" t="s">
        <v>94</v>
      </c>
      <c r="C15" s="98" t="s">
        <v>338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339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333</v>
      </c>
    </row>
    <row r="19" spans="1:7" x14ac:dyDescent="0.25">
      <c r="A19" s="90" t="s">
        <v>156</v>
      </c>
      <c r="B19" s="90" t="s">
        <v>336</v>
      </c>
      <c r="C19" s="90"/>
      <c r="D19" s="71" t="s">
        <v>112</v>
      </c>
      <c r="E19" s="71" t="s">
        <v>113</v>
      </c>
      <c r="F19" s="71" t="s">
        <v>114</v>
      </c>
      <c r="G19" s="71" t="s">
        <v>115</v>
      </c>
    </row>
    <row r="20" spans="1:7" x14ac:dyDescent="0.25">
      <c r="A20" s="98" t="s">
        <v>168</v>
      </c>
      <c r="B20" s="81" t="s">
        <v>94</v>
      </c>
      <c r="C20" s="98" t="s">
        <v>338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339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187</v>
      </c>
      <c r="B22" s="81" t="s">
        <v>94</v>
      </c>
      <c r="C22" s="98" t="s">
        <v>338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339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186</v>
      </c>
      <c r="B24" s="81" t="s">
        <v>94</v>
      </c>
      <c r="C24" s="98" t="s">
        <v>338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339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2017-08-01T10:42:13Z</dcterms:created>
  <dcterms:modified xsi:type="dcterms:W3CDTF">2022-02-01T03:23:32Z</dcterms:modified>
</cp:coreProperties>
</file>