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8125DB0-EDBD-4DDC-ABAE-A1A52328D76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1" i="2"/>
  <c r="A30" i="2"/>
  <c r="A27" i="2"/>
  <c r="A26" i="2"/>
  <c r="A25" i="2"/>
  <c r="A23" i="2"/>
  <c r="A22" i="2"/>
  <c r="A19" i="2"/>
  <c r="A18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36" i="2" l="1"/>
  <c r="A12" i="2"/>
  <c r="A20" i="2"/>
  <c r="A28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<sst xmlns="http://schemas.openxmlformats.org/spreadsheetml/2006/main" count="2092" uniqueCount="341">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</sst>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17084660.125</v>
      </c>
    </row>
    <row r="8" spans="1:3" ht="15" customHeight="1" x14ac:dyDescent="0.25">
      <c r="B8" s="7" t="s">
        <v>8</v>
      </c>
      <c r="C8" s="46">
        <v>0.23499999999999999</v>
      </c>
    </row>
    <row r="9" spans="1:3" ht="15" customHeight="1" x14ac:dyDescent="0.25">
      <c r="B9" s="7" t="s">
        <v>9</v>
      </c>
      <c r="C9" s="47">
        <v>0.14000000000000001</v>
      </c>
    </row>
    <row r="10" spans="1:3" ht="15" customHeight="1" x14ac:dyDescent="0.25">
      <c r="B10" s="7" t="s">
        <v>10</v>
      </c>
      <c r="C10" s="47">
        <v>0.30406169891357399</v>
      </c>
    </row>
    <row r="11" spans="1:3" ht="15" customHeight="1" x14ac:dyDescent="0.25">
      <c r="B11" s="7" t="s">
        <v>11</v>
      </c>
      <c r="C11" s="46">
        <v>0.318</v>
      </c>
    </row>
    <row r="12" spans="1:3" ht="15" customHeight="1" x14ac:dyDescent="0.25">
      <c r="B12" s="7" t="s">
        <v>12</v>
      </c>
      <c r="C12" s="46">
        <v>0.313</v>
      </c>
    </row>
    <row r="13" spans="1:3" ht="15" customHeight="1" x14ac:dyDescent="0.25">
      <c r="B13" s="7" t="s">
        <v>13</v>
      </c>
      <c r="C13" s="46">
        <v>0.40600000000000003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8.4900000000000003E-2</v>
      </c>
    </row>
    <row r="24" spans="1:3" ht="15" customHeight="1" x14ac:dyDescent="0.25">
      <c r="B24" s="12" t="s">
        <v>22</v>
      </c>
      <c r="C24" s="47">
        <v>0.46400000000000002</v>
      </c>
    </row>
    <row r="25" spans="1:3" ht="15" customHeight="1" x14ac:dyDescent="0.25">
      <c r="B25" s="12" t="s">
        <v>23</v>
      </c>
      <c r="C25" s="47">
        <v>0.35129999999999989</v>
      </c>
    </row>
    <row r="26" spans="1:3" ht="15" customHeight="1" x14ac:dyDescent="0.25">
      <c r="B26" s="12" t="s">
        <v>24</v>
      </c>
      <c r="C26" s="47">
        <v>9.98E-2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0.192</v>
      </c>
    </row>
    <row r="30" spans="1:3" ht="14.25" customHeight="1" x14ac:dyDescent="0.25">
      <c r="B30" s="22" t="s">
        <v>27</v>
      </c>
      <c r="C30" s="49">
        <v>6.9000000000000006E-2</v>
      </c>
    </row>
    <row r="31" spans="1:3" ht="14.25" customHeight="1" x14ac:dyDescent="0.25">
      <c r="B31" s="22" t="s">
        <v>28</v>
      </c>
      <c r="C31" s="49">
        <v>0.122</v>
      </c>
    </row>
    <row r="32" spans="1:3" ht="14.25" customHeight="1" x14ac:dyDescent="0.25">
      <c r="B32" s="22" t="s">
        <v>29</v>
      </c>
      <c r="C32" s="49">
        <v>0.6169999999850988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27.621025084636901</v>
      </c>
    </row>
    <row r="38" spans="1:5" ht="15" customHeight="1" x14ac:dyDescent="0.25">
      <c r="B38" s="28" t="s">
        <v>34</v>
      </c>
      <c r="C38" s="117">
        <v>36.549012265390999</v>
      </c>
      <c r="D38" s="9"/>
      <c r="E38" s="10"/>
    </row>
    <row r="39" spans="1:5" ht="15" customHeight="1" x14ac:dyDescent="0.25">
      <c r="B39" s="28" t="s">
        <v>35</v>
      </c>
      <c r="C39" s="117">
        <v>50.735712442090602</v>
      </c>
      <c r="D39" s="9"/>
      <c r="E39" s="9"/>
    </row>
    <row r="40" spans="1:5" ht="15" customHeight="1" x14ac:dyDescent="0.25">
      <c r="B40" s="28" t="s">
        <v>36</v>
      </c>
      <c r="C40" s="117">
        <v>401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24.614252669999999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1.6188899999999999E-2</v>
      </c>
      <c r="D45" s="9"/>
    </row>
    <row r="46" spans="1:5" ht="15.75" customHeight="1" x14ac:dyDescent="0.25">
      <c r="B46" s="28" t="s">
        <v>41</v>
      </c>
      <c r="C46" s="47">
        <v>8.4631999999999999E-2</v>
      </c>
      <c r="D46" s="9"/>
    </row>
    <row r="47" spans="1:5" ht="15.75" customHeight="1" x14ac:dyDescent="0.25">
      <c r="B47" s="28" t="s">
        <v>42</v>
      </c>
      <c r="C47" s="47">
        <v>0.30455729999999998</v>
      </c>
      <c r="D47" s="9"/>
      <c r="E47" s="10"/>
    </row>
    <row r="48" spans="1:5" ht="15" customHeight="1" x14ac:dyDescent="0.25">
      <c r="B48" s="28" t="s">
        <v>43</v>
      </c>
      <c r="C48" s="48">
        <v>0.59462179999999998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0.51705803850179199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0.10261333321183801</v>
      </c>
      <c r="C2" s="115">
        <v>0.95</v>
      </c>
      <c r="D2" s="116">
        <v>36.104865630041672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47.391762786682577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70.675747512215978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0.1529754384232421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15.05101211717766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15.05101211717766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15.05101211717766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15.05101211717766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15.05101211717766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15.05101211717766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1.057E-2</v>
      </c>
      <c r="C16" s="115">
        <v>0.95</v>
      </c>
      <c r="D16" s="116">
        <v>0.25353452797983911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0.13494430539999999</v>
      </c>
      <c r="C18" s="115">
        <v>0.95</v>
      </c>
      <c r="D18" s="116">
        <v>1.7327840647821271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0.13494430539999999</v>
      </c>
      <c r="C19" s="115">
        <v>0.95</v>
      </c>
      <c r="D19" s="116">
        <v>1.7327840647821271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0.47541728970000002</v>
      </c>
      <c r="C21" s="115">
        <v>0.95</v>
      </c>
      <c r="D21" s="116">
        <v>1.648928588690538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25.652464004019169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4.9325180741630454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0.35576431377003298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0.10605239869999999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21.746117356862921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0.332870572805405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0.13800000000000001</v>
      </c>
      <c r="C29" s="115">
        <v>0.95</v>
      </c>
      <c r="D29" s="116">
        <v>63.608546888725961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2.179529460069769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0.48159678577230752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0.3690458298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0.70499999999999996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0.360313751647584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7.9603897470718804E-2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3.993553334710461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7.3163328954350099E-2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0.21583315780000004</v>
      </c>
      <c r="C3" s="18">
        <f>frac_mam_1_5months * 2.6</f>
        <v>0.21583315780000004</v>
      </c>
      <c r="D3" s="18">
        <f>frac_mam_6_11months * 2.6</f>
        <v>0.14125982520000002</v>
      </c>
      <c r="E3" s="18">
        <f>frac_mam_12_23months * 2.6</f>
        <v>0.17237377820000002</v>
      </c>
      <c r="F3" s="18">
        <f>frac_mam_24_59months * 2.6</f>
        <v>0.14118899600000001</v>
      </c>
    </row>
    <row r="4" spans="1:6" ht="15.75" customHeight="1" x14ac:dyDescent="0.25">
      <c r="A4" s="4" t="s">
        <v>205</v>
      </c>
      <c r="B4" s="18">
        <f>frac_sam_1month * 2.6</f>
        <v>3.0770805000000002E-2</v>
      </c>
      <c r="C4" s="18">
        <f>frac_sam_1_5months * 2.6</f>
        <v>3.0770805000000002E-2</v>
      </c>
      <c r="D4" s="18">
        <f>frac_sam_6_11months * 2.6</f>
        <v>2.2130773340000003E-2</v>
      </c>
      <c r="E4" s="18">
        <f>frac_sam_12_23months * 2.6</f>
        <v>3.45772648E-2</v>
      </c>
      <c r="F4" s="18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0.23499999999999999</v>
      </c>
      <c r="E2" s="65">
        <f>food_insecure</f>
        <v>0.23499999999999999</v>
      </c>
      <c r="F2" s="65">
        <f>food_insecure</f>
        <v>0.23499999999999999</v>
      </c>
      <c r="G2" s="65">
        <f>food_insecure</f>
        <v>0.23499999999999999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0.23499999999999999</v>
      </c>
      <c r="F5" s="65">
        <f>food_insecure</f>
        <v>0.23499999999999999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0.23499999999999999</v>
      </c>
      <c r="F8" s="65">
        <f>food_insecure</f>
        <v>0.23499999999999999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0.23499999999999999</v>
      </c>
      <c r="F9" s="65">
        <f>food_insecure</f>
        <v>0.23499999999999999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0.313</v>
      </c>
      <c r="E10" s="65">
        <f>IF(ISBLANK(comm_deliv), frac_children_health_facility,1)</f>
        <v>0.313</v>
      </c>
      <c r="F10" s="65">
        <f>IF(ISBLANK(comm_deliv), frac_children_health_facility,1)</f>
        <v>0.313</v>
      </c>
      <c r="G10" s="65">
        <f>IF(ISBLANK(comm_deliv), frac_children_health_facility,1)</f>
        <v>0.313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0.23499999999999999</v>
      </c>
      <c r="I15" s="65">
        <f>food_insecure</f>
        <v>0.23499999999999999</v>
      </c>
      <c r="J15" s="65">
        <f>food_insecure</f>
        <v>0.23499999999999999</v>
      </c>
      <c r="K15" s="65">
        <f>food_insecure</f>
        <v>0.23499999999999999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0.318</v>
      </c>
      <c r="I18" s="65">
        <f>frac_PW_health_facility</f>
        <v>0.318</v>
      </c>
      <c r="J18" s="65">
        <f>frac_PW_health_facility</f>
        <v>0.318</v>
      </c>
      <c r="K18" s="65">
        <f>frac_PW_health_facility</f>
        <v>0.318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0.14000000000000001</v>
      </c>
      <c r="I19" s="65">
        <f>frac_malaria_risk</f>
        <v>0.14000000000000001</v>
      </c>
      <c r="J19" s="65">
        <f>frac_malaria_risk</f>
        <v>0.14000000000000001</v>
      </c>
      <c r="K19" s="65">
        <f>frac_malaria_risk</f>
        <v>0.14000000000000001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0.40600000000000003</v>
      </c>
      <c r="M24" s="65">
        <f>famplan_unmet_need</f>
        <v>0.40600000000000003</v>
      </c>
      <c r="N24" s="65">
        <f>famplan_unmet_need</f>
        <v>0.40600000000000003</v>
      </c>
      <c r="O24" s="65">
        <f>famplan_unmet_need</f>
        <v>0.40600000000000003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0.37535432269096386</v>
      </c>
      <c r="M25" s="65">
        <f>(1-food_insecure)*(0.49)+food_insecure*(0.7)</f>
        <v>0.53935</v>
      </c>
      <c r="N25" s="65">
        <f>(1-food_insecure)*(0.49)+food_insecure*(0.7)</f>
        <v>0.53935</v>
      </c>
      <c r="O25" s="65">
        <f>(1-food_insecure)*(0.49)+food_insecure*(0.7)</f>
        <v>0.53935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0.16086613829612734</v>
      </c>
      <c r="M26" s="65">
        <f>(1-food_insecure)*(0.21)+food_insecure*(0.3)</f>
        <v>0.23114999999999997</v>
      </c>
      <c r="N26" s="65">
        <f>(1-food_insecure)*(0.21)+food_insecure*(0.3)</f>
        <v>0.23114999999999997</v>
      </c>
      <c r="O26" s="65">
        <f>(1-food_insecure)*(0.21)+food_insecure*(0.3)</f>
        <v>0.23114999999999997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0.15971784009933473</v>
      </c>
      <c r="M27" s="65">
        <f>(1-food_insecure)*(0.3)</f>
        <v>0.22949999999999998</v>
      </c>
      <c r="N27" s="65">
        <f>(1-food_insecure)*(0.3)</f>
        <v>0.22949999999999998</v>
      </c>
      <c r="O27" s="65">
        <f>(1-food_insecure)*(0.3)</f>
        <v>0.22949999999999998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0.30406169891357399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0.14000000000000001</v>
      </c>
      <c r="D34" s="65">
        <f t="shared" si="3"/>
        <v>0.14000000000000001</v>
      </c>
      <c r="E34" s="65">
        <f t="shared" si="3"/>
        <v>0.14000000000000001</v>
      </c>
      <c r="F34" s="65">
        <f t="shared" si="3"/>
        <v>0.14000000000000001</v>
      </c>
      <c r="G34" s="65">
        <f t="shared" si="3"/>
        <v>0.14000000000000001</v>
      </c>
      <c r="H34" s="65">
        <f t="shared" si="3"/>
        <v>0.14000000000000001</v>
      </c>
      <c r="I34" s="65">
        <f t="shared" si="3"/>
        <v>0.14000000000000001</v>
      </c>
      <c r="J34" s="65">
        <f t="shared" si="3"/>
        <v>0.14000000000000001</v>
      </c>
      <c r="K34" s="65">
        <f t="shared" si="3"/>
        <v>0.14000000000000001</v>
      </c>
      <c r="L34" s="65">
        <f t="shared" si="3"/>
        <v>0.14000000000000001</v>
      </c>
      <c r="M34" s="65">
        <f t="shared" si="3"/>
        <v>0.14000000000000001</v>
      </c>
      <c r="N34" s="65">
        <f t="shared" si="3"/>
        <v>0.14000000000000001</v>
      </c>
      <c r="O34" s="65">
        <f t="shared" si="3"/>
        <v>0.14000000000000001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3368452.0057999999</v>
      </c>
      <c r="C2" s="53">
        <v>6453000</v>
      </c>
      <c r="D2" s="53">
        <v>10897000</v>
      </c>
      <c r="E2" s="53">
        <v>7288000</v>
      </c>
      <c r="F2" s="53">
        <v>4715000</v>
      </c>
      <c r="G2" s="14">
        <f t="shared" ref="G2:G11" si="0">C2+D2+E2+F2</f>
        <v>29353000</v>
      </c>
      <c r="H2" s="14">
        <f t="shared" ref="H2:H11" si="1">(B2 + stillbirth*B2/(1000-stillbirth))/(1-abortion)</f>
        <v>3619975.1053830935</v>
      </c>
      <c r="I2" s="14">
        <f t="shared" ref="I2:I11" si="2">G2-H2</f>
        <v>25733024.894616906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3385655.5529999998</v>
      </c>
      <c r="C3" s="53">
        <v>6502000</v>
      </c>
      <c r="D3" s="53">
        <v>11233000</v>
      </c>
      <c r="E3" s="53">
        <v>7550000</v>
      </c>
      <c r="F3" s="53">
        <v>4925000</v>
      </c>
      <c r="G3" s="14">
        <f t="shared" si="0"/>
        <v>30210000</v>
      </c>
      <c r="H3" s="14">
        <f t="shared" si="1"/>
        <v>3638463.2454786184</v>
      </c>
      <c r="I3" s="14">
        <f t="shared" si="2"/>
        <v>26571536.754521381</v>
      </c>
    </row>
    <row r="4" spans="1:9" ht="15.75" customHeight="1" x14ac:dyDescent="0.25">
      <c r="A4" s="7">
        <f t="shared" si="3"/>
        <v>2023</v>
      </c>
      <c r="B4" s="52">
        <v>3400525.3758</v>
      </c>
      <c r="C4" s="53">
        <v>6544000</v>
      </c>
      <c r="D4" s="53">
        <v>11544000</v>
      </c>
      <c r="E4" s="53">
        <v>7824000</v>
      </c>
      <c r="F4" s="53">
        <v>5149000</v>
      </c>
      <c r="G4" s="14">
        <f t="shared" si="0"/>
        <v>31061000</v>
      </c>
      <c r="H4" s="14">
        <f t="shared" si="1"/>
        <v>3654443.4014270399</v>
      </c>
      <c r="I4" s="14">
        <f t="shared" si="2"/>
        <v>27406556.598572962</v>
      </c>
    </row>
    <row r="5" spans="1:9" ht="15.75" customHeight="1" x14ac:dyDescent="0.25">
      <c r="A5" s="7">
        <f t="shared" si="3"/>
        <v>2024</v>
      </c>
      <c r="B5" s="52">
        <v>3412956.9992</v>
      </c>
      <c r="C5" s="53">
        <v>6594000</v>
      </c>
      <c r="D5" s="53">
        <v>11826000</v>
      </c>
      <c r="E5" s="53">
        <v>8122000</v>
      </c>
      <c r="F5" s="53">
        <v>5377000</v>
      </c>
      <c r="G5" s="14">
        <f t="shared" si="0"/>
        <v>31919000</v>
      </c>
      <c r="H5" s="14">
        <f t="shared" si="1"/>
        <v>3667803.2970556584</v>
      </c>
      <c r="I5" s="14">
        <f t="shared" si="2"/>
        <v>28251196.702944342</v>
      </c>
    </row>
    <row r="6" spans="1:9" ht="15.75" customHeight="1" x14ac:dyDescent="0.25">
      <c r="A6" s="7">
        <f t="shared" si="3"/>
        <v>2025</v>
      </c>
      <c r="B6" s="52">
        <v>3422797.8190000001</v>
      </c>
      <c r="C6" s="53">
        <v>6660000</v>
      </c>
      <c r="D6" s="53">
        <v>12076000</v>
      </c>
      <c r="E6" s="53">
        <v>8450000</v>
      </c>
      <c r="F6" s="53">
        <v>5604000</v>
      </c>
      <c r="G6" s="14">
        <f t="shared" si="0"/>
        <v>32790000</v>
      </c>
      <c r="H6" s="14">
        <f t="shared" si="1"/>
        <v>3678378.9331731461</v>
      </c>
      <c r="I6" s="14">
        <f t="shared" si="2"/>
        <v>29111621.066826854</v>
      </c>
    </row>
    <row r="7" spans="1:9" ht="15.75" customHeight="1" x14ac:dyDescent="0.25">
      <c r="A7" s="7">
        <f t="shared" si="3"/>
        <v>2026</v>
      </c>
      <c r="B7" s="52">
        <v>3434184.8256000001</v>
      </c>
      <c r="C7" s="53">
        <v>6741000</v>
      </c>
      <c r="D7" s="53">
        <v>12290000</v>
      </c>
      <c r="E7" s="53">
        <v>8801000</v>
      </c>
      <c r="F7" s="53">
        <v>5829000</v>
      </c>
      <c r="G7" s="14">
        <f t="shared" si="0"/>
        <v>33661000</v>
      </c>
      <c r="H7" s="14">
        <f t="shared" si="1"/>
        <v>3690616.2102208394</v>
      </c>
      <c r="I7" s="14">
        <f t="shared" si="2"/>
        <v>29970383.78977916</v>
      </c>
    </row>
    <row r="8" spans="1:9" ht="15.75" customHeight="1" x14ac:dyDescent="0.25">
      <c r="A8" s="7">
        <f t="shared" si="3"/>
        <v>2027</v>
      </c>
      <c r="B8" s="52">
        <v>3443062.3292</v>
      </c>
      <c r="C8" s="53">
        <v>6841000</v>
      </c>
      <c r="D8" s="53">
        <v>12471000</v>
      </c>
      <c r="E8" s="53">
        <v>9179000</v>
      </c>
      <c r="F8" s="53">
        <v>6057000</v>
      </c>
      <c r="G8" s="14">
        <f t="shared" si="0"/>
        <v>34548000</v>
      </c>
      <c r="H8" s="14">
        <f t="shared" si="1"/>
        <v>3700156.5990922302</v>
      </c>
      <c r="I8" s="14">
        <f t="shared" si="2"/>
        <v>30847843.40090777</v>
      </c>
    </row>
    <row r="9" spans="1:9" ht="15.75" customHeight="1" x14ac:dyDescent="0.25">
      <c r="A9" s="7">
        <f t="shared" si="3"/>
        <v>2028</v>
      </c>
      <c r="B9" s="52">
        <v>3449374.6124</v>
      </c>
      <c r="C9" s="53">
        <v>6951000</v>
      </c>
      <c r="D9" s="53">
        <v>12627000</v>
      </c>
      <c r="E9" s="53">
        <v>9571000</v>
      </c>
      <c r="F9" s="53">
        <v>6288000</v>
      </c>
      <c r="G9" s="14">
        <f t="shared" si="0"/>
        <v>35437000</v>
      </c>
      <c r="H9" s="14">
        <f t="shared" si="1"/>
        <v>3706940.2219560212</v>
      </c>
      <c r="I9" s="14">
        <f t="shared" si="2"/>
        <v>31730059.778043978</v>
      </c>
    </row>
    <row r="10" spans="1:9" ht="15.75" customHeight="1" x14ac:dyDescent="0.25">
      <c r="A10" s="7">
        <f t="shared" si="3"/>
        <v>2029</v>
      </c>
      <c r="B10" s="52">
        <v>3453095.0159999989</v>
      </c>
      <c r="C10" s="53">
        <v>7061000</v>
      </c>
      <c r="D10" s="53">
        <v>12774000</v>
      </c>
      <c r="E10" s="53">
        <v>9959000</v>
      </c>
      <c r="F10" s="53">
        <v>6525000</v>
      </c>
      <c r="G10" s="14">
        <f t="shared" si="0"/>
        <v>36319000</v>
      </c>
      <c r="H10" s="14">
        <f t="shared" si="1"/>
        <v>3710938.4289635085</v>
      </c>
      <c r="I10" s="14">
        <f t="shared" si="2"/>
        <v>32608061.571036492</v>
      </c>
    </row>
    <row r="11" spans="1:9" ht="15.75" customHeight="1" x14ac:dyDescent="0.25">
      <c r="A11" s="7">
        <f t="shared" si="3"/>
        <v>2030</v>
      </c>
      <c r="B11" s="52">
        <v>3454198.8</v>
      </c>
      <c r="C11" s="53">
        <v>7164000</v>
      </c>
      <c r="D11" s="53">
        <v>12922000</v>
      </c>
      <c r="E11" s="53">
        <v>10330000</v>
      </c>
      <c r="F11" s="53">
        <v>6772000</v>
      </c>
      <c r="G11" s="14">
        <f t="shared" si="0"/>
        <v>37188000</v>
      </c>
      <c r="H11" s="14">
        <f t="shared" si="1"/>
        <v>3712124.6327731051</v>
      </c>
      <c r="I11" s="14">
        <f t="shared" si="2"/>
        <v>33475875.367226895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7.657369944615031E-3</v>
      </c>
    </row>
    <row r="4" spans="1:8" ht="15.75" customHeight="1" x14ac:dyDescent="0.25">
      <c r="B4" s="16" t="s">
        <v>69</v>
      </c>
      <c r="C4" s="54">
        <v>0.1679051777180304</v>
      </c>
    </row>
    <row r="5" spans="1:8" ht="15.75" customHeight="1" x14ac:dyDescent="0.25">
      <c r="B5" s="16" t="s">
        <v>70</v>
      </c>
      <c r="C5" s="54">
        <v>7.8118373834736701E-2</v>
      </c>
    </row>
    <row r="6" spans="1:8" ht="15.75" customHeight="1" x14ac:dyDescent="0.25">
      <c r="B6" s="16" t="s">
        <v>71</v>
      </c>
      <c r="C6" s="54">
        <v>0.29627379387842351</v>
      </c>
    </row>
    <row r="7" spans="1:8" ht="15.75" customHeight="1" x14ac:dyDescent="0.25">
      <c r="B7" s="16" t="s">
        <v>72</v>
      </c>
      <c r="C7" s="54">
        <v>0.2627464776007255</v>
      </c>
    </row>
    <row r="8" spans="1:8" ht="15.75" customHeight="1" x14ac:dyDescent="0.25">
      <c r="B8" s="16" t="s">
        <v>73</v>
      </c>
      <c r="C8" s="54">
        <v>1.5821735643554241E-2</v>
      </c>
    </row>
    <row r="9" spans="1:8" ht="15.75" customHeight="1" x14ac:dyDescent="0.25">
      <c r="B9" s="16" t="s">
        <v>74</v>
      </c>
      <c r="C9" s="54">
        <v>0.1059528266969353</v>
      </c>
    </row>
    <row r="10" spans="1:8" ht="15.75" customHeight="1" x14ac:dyDescent="0.25">
      <c r="B10" s="16" t="s">
        <v>75</v>
      </c>
      <c r="C10" s="54">
        <v>6.552424468297928E-2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0.14979929411052131</v>
      </c>
      <c r="D14" s="54">
        <v>0.14979929411052131</v>
      </c>
      <c r="E14" s="54">
        <v>0.14979929411052131</v>
      </c>
      <c r="F14" s="54">
        <v>0.14979929411052131</v>
      </c>
    </row>
    <row r="15" spans="1:8" ht="15.75" customHeight="1" x14ac:dyDescent="0.25">
      <c r="B15" s="16" t="s">
        <v>82</v>
      </c>
      <c r="C15" s="54">
        <v>0.26480955827936931</v>
      </c>
      <c r="D15" s="54">
        <v>0.26480955827936931</v>
      </c>
      <c r="E15" s="54">
        <v>0.26480955827936931</v>
      </c>
      <c r="F15" s="54">
        <v>0.26480955827936931</v>
      </c>
    </row>
    <row r="16" spans="1:8" ht="15.75" customHeight="1" x14ac:dyDescent="0.25">
      <c r="B16" s="16" t="s">
        <v>83</v>
      </c>
      <c r="C16" s="54">
        <v>4.3358821747011819E-2</v>
      </c>
      <c r="D16" s="54">
        <v>4.3358821747011819E-2</v>
      </c>
      <c r="E16" s="54">
        <v>4.3358821747011819E-2</v>
      </c>
      <c r="F16" s="54">
        <v>4.3358821747011819E-2</v>
      </c>
    </row>
    <row r="17" spans="1:8" ht="15.75" customHeight="1" x14ac:dyDescent="0.25">
      <c r="B17" s="16" t="s">
        <v>84</v>
      </c>
      <c r="C17" s="54">
        <v>3.0273117307286681E-2</v>
      </c>
      <c r="D17" s="54">
        <v>3.0273117307286681E-2</v>
      </c>
      <c r="E17" s="54">
        <v>3.0273117307286681E-2</v>
      </c>
      <c r="F17" s="54">
        <v>3.0273117307286681E-2</v>
      </c>
    </row>
    <row r="18" spans="1:8" ht="15.75" customHeight="1" x14ac:dyDescent="0.25">
      <c r="B18" s="16" t="s">
        <v>85</v>
      </c>
      <c r="C18" s="54">
        <v>2.7972819987065931E-3</v>
      </c>
      <c r="D18" s="54">
        <v>2.7972819987065931E-3</v>
      </c>
      <c r="E18" s="54">
        <v>2.7972819987065931E-3</v>
      </c>
      <c r="F18" s="54">
        <v>2.7972819987065931E-3</v>
      </c>
    </row>
    <row r="19" spans="1:8" ht="15.75" customHeight="1" x14ac:dyDescent="0.25">
      <c r="B19" s="16" t="s">
        <v>86</v>
      </c>
      <c r="C19" s="54">
        <v>3.3574459289104512E-2</v>
      </c>
      <c r="D19" s="54">
        <v>3.3574459289104512E-2</v>
      </c>
      <c r="E19" s="54">
        <v>3.3574459289104512E-2</v>
      </c>
      <c r="F19" s="54">
        <v>3.3574459289104512E-2</v>
      </c>
    </row>
    <row r="20" spans="1:8" ht="15.75" customHeight="1" x14ac:dyDescent="0.25">
      <c r="B20" s="16" t="s">
        <v>87</v>
      </c>
      <c r="C20" s="54">
        <v>3.4107653013792233E-2</v>
      </c>
      <c r="D20" s="54">
        <v>3.4107653013792233E-2</v>
      </c>
      <c r="E20" s="54">
        <v>3.4107653013792233E-2</v>
      </c>
      <c r="F20" s="54">
        <v>3.4107653013792233E-2</v>
      </c>
    </row>
    <row r="21" spans="1:8" ht="15.75" customHeight="1" x14ac:dyDescent="0.25">
      <c r="B21" s="16" t="s">
        <v>88</v>
      </c>
      <c r="C21" s="54">
        <v>0.1361722224030853</v>
      </c>
      <c r="D21" s="54">
        <v>0.1361722224030853</v>
      </c>
      <c r="E21" s="54">
        <v>0.1361722224030853</v>
      </c>
      <c r="F21" s="54">
        <v>0.1361722224030853</v>
      </c>
    </row>
    <row r="22" spans="1:8" ht="15.75" customHeight="1" x14ac:dyDescent="0.25">
      <c r="B22" s="16" t="s">
        <v>89</v>
      </c>
      <c r="C22" s="54">
        <v>0.30510759185112218</v>
      </c>
      <c r="D22" s="54">
        <v>0.30510759185112218</v>
      </c>
      <c r="E22" s="54">
        <v>0.30510759185112218</v>
      </c>
      <c r="F22" s="54">
        <v>0.30510759185112218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8.7499999999999994E-2</v>
      </c>
    </row>
    <row r="27" spans="1:8" ht="15.75" customHeight="1" x14ac:dyDescent="0.25">
      <c r="B27" s="16" t="s">
        <v>92</v>
      </c>
      <c r="C27" s="54">
        <v>8.5000000000000006E-3</v>
      </c>
    </row>
    <row r="28" spans="1:8" ht="15.75" customHeight="1" x14ac:dyDescent="0.25">
      <c r="B28" s="16" t="s">
        <v>93</v>
      </c>
      <c r="C28" s="54">
        <v>0.15590000000000001</v>
      </c>
    </row>
    <row r="29" spans="1:8" ht="15.75" customHeight="1" x14ac:dyDescent="0.25">
      <c r="B29" s="16" t="s">
        <v>94</v>
      </c>
      <c r="C29" s="54">
        <v>0.16769999999999999</v>
      </c>
    </row>
    <row r="30" spans="1:8" ht="15.75" customHeight="1" x14ac:dyDescent="0.25">
      <c r="B30" s="16" t="s">
        <v>95</v>
      </c>
      <c r="C30" s="54">
        <v>0.10639999999999999</v>
      </c>
    </row>
    <row r="31" spans="1:8" ht="15.75" customHeight="1" x14ac:dyDescent="0.25">
      <c r="B31" s="16" t="s">
        <v>96</v>
      </c>
      <c r="C31" s="54">
        <v>0.109</v>
      </c>
    </row>
    <row r="32" spans="1:8" ht="15.75" customHeight="1" x14ac:dyDescent="0.25">
      <c r="B32" s="16" t="s">
        <v>97</v>
      </c>
      <c r="C32" s="54">
        <v>1.83E-2</v>
      </c>
    </row>
    <row r="33" spans="2:3" ht="15.75" customHeight="1" x14ac:dyDescent="0.25">
      <c r="B33" s="16" t="s">
        <v>98</v>
      </c>
      <c r="C33" s="54">
        <v>8.4399999999999989E-2</v>
      </c>
    </row>
    <row r="34" spans="2:3" ht="15.75" customHeight="1" x14ac:dyDescent="0.25">
      <c r="B34" s="16" t="s">
        <v>99</v>
      </c>
      <c r="C34" s="54">
        <v>0.26229999999776482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0.60038936999999992</v>
      </c>
      <c r="D2" s="55">
        <v>0.60038936999999992</v>
      </c>
      <c r="E2" s="55">
        <v>0.49485995999999999</v>
      </c>
      <c r="F2" s="55">
        <v>0.34746539999999998</v>
      </c>
      <c r="G2" s="55">
        <v>0.24710760000000001</v>
      </c>
    </row>
    <row r="3" spans="1:15" ht="15.75" customHeight="1" x14ac:dyDescent="0.25">
      <c r="B3" s="7" t="s">
        <v>103</v>
      </c>
      <c r="C3" s="55">
        <v>0.22807469999999999</v>
      </c>
      <c r="D3" s="55">
        <v>0.22807469999999999</v>
      </c>
      <c r="E3" s="55">
        <v>0.22684936999999999</v>
      </c>
      <c r="F3" s="55">
        <v>0.32459525999999989</v>
      </c>
      <c r="G3" s="55">
        <v>0.32057701</v>
      </c>
    </row>
    <row r="4" spans="1:15" ht="15.75" customHeight="1" x14ac:dyDescent="0.25">
      <c r="B4" s="7" t="s">
        <v>104</v>
      </c>
      <c r="C4" s="56">
        <v>0.13261111</v>
      </c>
      <c r="D4" s="56">
        <v>0.13261111</v>
      </c>
      <c r="E4" s="56">
        <v>0.19086748000000001</v>
      </c>
      <c r="F4" s="56">
        <v>0.23636545</v>
      </c>
      <c r="G4" s="56">
        <v>0.28320193999999999</v>
      </c>
    </row>
    <row r="5" spans="1:15" ht="15.75" customHeight="1" x14ac:dyDescent="0.25">
      <c r="B5" s="7" t="s">
        <v>105</v>
      </c>
      <c r="C5" s="56">
        <v>3.8924842000000001E-2</v>
      </c>
      <c r="D5" s="56">
        <v>3.8924842000000001E-2</v>
      </c>
      <c r="E5" s="56">
        <v>8.7423201000000006E-2</v>
      </c>
      <c r="F5" s="56">
        <v>9.1573905999999997E-2</v>
      </c>
      <c r="G5" s="56">
        <v>0.14911344000000001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0.79589911999999996</v>
      </c>
      <c r="D8" s="55">
        <v>0.79589911999999996</v>
      </c>
      <c r="E8" s="55">
        <v>0.74259209000000004</v>
      </c>
      <c r="F8" s="55">
        <v>0.70210426000000004</v>
      </c>
      <c r="G8" s="55">
        <v>0.74136939999999996</v>
      </c>
    </row>
    <row r="9" spans="1:15" ht="15.75" customHeight="1" x14ac:dyDescent="0.25">
      <c r="B9" s="7" t="s">
        <v>108</v>
      </c>
      <c r="C9" s="55">
        <v>0.10925321</v>
      </c>
      <c r="D9" s="55">
        <v>0.10925321</v>
      </c>
      <c r="E9" s="55">
        <v>0.19456533000000001</v>
      </c>
      <c r="F9" s="55">
        <v>0.21829915999999999</v>
      </c>
      <c r="G9" s="55">
        <v>0.19202348999999999</v>
      </c>
    </row>
    <row r="10" spans="1:15" ht="15.75" customHeight="1" x14ac:dyDescent="0.25">
      <c r="B10" s="7" t="s">
        <v>109</v>
      </c>
      <c r="C10" s="56">
        <v>8.3012753000000009E-2</v>
      </c>
      <c r="D10" s="56">
        <v>8.3012753000000009E-2</v>
      </c>
      <c r="E10" s="56">
        <v>5.4330702000000002E-2</v>
      </c>
      <c r="F10" s="56">
        <v>6.6297607000000008E-2</v>
      </c>
      <c r="G10" s="56">
        <v>5.4303459999999998E-2</v>
      </c>
    </row>
    <row r="11" spans="1:15" ht="15.75" customHeight="1" x14ac:dyDescent="0.25">
      <c r="B11" s="7" t="s">
        <v>110</v>
      </c>
      <c r="C11" s="56">
        <v>1.1834925E-2</v>
      </c>
      <c r="D11" s="56">
        <v>1.1834925E-2</v>
      </c>
      <c r="E11" s="56">
        <v>8.5118359000000005E-3</v>
      </c>
      <c r="F11" s="56">
        <v>1.3298948E-2</v>
      </c>
      <c r="G11" s="56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0.90827927350000015</v>
      </c>
      <c r="D14" s="57">
        <v>0.900232278725</v>
      </c>
      <c r="E14" s="57">
        <v>0.900232278725</v>
      </c>
      <c r="F14" s="57">
        <v>0.62486000702099997</v>
      </c>
      <c r="G14" s="57">
        <v>0.62486000702099997</v>
      </c>
      <c r="H14" s="58">
        <v>0.44700000000000001</v>
      </c>
      <c r="I14" s="58">
        <v>0.2453771186440678</v>
      </c>
      <c r="J14" s="58">
        <v>0.2983983050847458</v>
      </c>
      <c r="K14" s="58">
        <v>0.31442796610169488</v>
      </c>
      <c r="L14" s="58">
        <v>0.233480045159</v>
      </c>
      <c r="M14" s="58">
        <v>0.2136848637215</v>
      </c>
      <c r="N14" s="58">
        <v>0.22481026902449999</v>
      </c>
      <c r="O14" s="58">
        <v>0.24163644887300001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0.46963309956774274</v>
      </c>
      <c r="D15" s="55">
        <f t="shared" si="0"/>
        <v>0.465472336233547</v>
      </c>
      <c r="E15" s="55">
        <f t="shared" si="0"/>
        <v>0.465472336233547</v>
      </c>
      <c r="F15" s="55">
        <f t="shared" si="0"/>
        <v>0.32308888956849424</v>
      </c>
      <c r="G15" s="55">
        <f t="shared" si="0"/>
        <v>0.32308888956849424</v>
      </c>
      <c r="H15" s="55">
        <f t="shared" si="0"/>
        <v>0.23112494321030103</v>
      </c>
      <c r="I15" s="55">
        <f t="shared" si="0"/>
        <v>0.12687421165932319</v>
      </c>
      <c r="J15" s="55">
        <f t="shared" si="0"/>
        <v>0.15428924231937796</v>
      </c>
      <c r="K15" s="55">
        <f t="shared" si="0"/>
        <v>0.16257750740265031</v>
      </c>
      <c r="L15" s="55">
        <f t="shared" si="0"/>
        <v>0.12072273417922236</v>
      </c>
      <c r="M15" s="55">
        <f t="shared" si="0"/>
        <v>0.11048747649336152</v>
      </c>
      <c r="N15" s="55">
        <f t="shared" si="0"/>
        <v>0.11623995673686813</v>
      </c>
      <c r="O15" s="55">
        <f t="shared" si="0"/>
        <v>0.12494006828481193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0.73135047909999995</v>
      </c>
      <c r="D2" s="56">
        <v>0.56024585999999998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0.10681968</v>
      </c>
      <c r="D3" s="56">
        <v>0.15972823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8.5384884000000008E-2</v>
      </c>
      <c r="D4" s="56">
        <v>0.22809884999999999</v>
      </c>
      <c r="E4" s="56">
        <v>0.94018203020095792</v>
      </c>
      <c r="F4" s="56">
        <v>0.84757745265960693</v>
      </c>
      <c r="G4" s="56">
        <v>0</v>
      </c>
    </row>
    <row r="5" spans="1:7" x14ac:dyDescent="0.25">
      <c r="B5" s="98" t="s">
        <v>122</v>
      </c>
      <c r="C5" s="55">
        <v>7.64449569E-2</v>
      </c>
      <c r="D5" s="55">
        <v>5.1927059999999893E-2</v>
      </c>
      <c r="E5" s="55">
        <v>5.9817969799042033E-2</v>
      </c>
      <c r="F5" s="55">
        <v>0.15242254734039309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2022-02-01T03:23:48Z</dcterms:modified>
</cp:coreProperties>
</file>