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8A190E7-BA3C-4666-8B85-E7C5E33A194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<sst xmlns="http://schemas.openxmlformats.org/spreadsheetml/2006/main" count="2092" uniqueCount="341">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</sst>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319094.15625</v>
      </c>
    </row>
    <row r="8" spans="1:3" ht="15" customHeight="1" x14ac:dyDescent="0.25">
      <c r="B8" s="7" t="s">
        <v>8</v>
      </c>
      <c r="C8" s="46">
        <v>0.33400000000000002</v>
      </c>
    </row>
    <row r="9" spans="1:3" ht="15" customHeight="1" x14ac:dyDescent="0.25">
      <c r="B9" s="7" t="s">
        <v>9</v>
      </c>
      <c r="C9" s="47">
        <v>0.96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0.77599999999999991</v>
      </c>
    </row>
    <row r="12" spans="1:3" ht="15" customHeight="1" x14ac:dyDescent="0.25">
      <c r="B12" s="7" t="s">
        <v>12</v>
      </c>
      <c r="C12" s="46">
        <v>0.67700000000000005</v>
      </c>
    </row>
    <row r="13" spans="1:3" ht="15" customHeight="1" x14ac:dyDescent="0.25">
      <c r="B13" s="7" t="s">
        <v>13</v>
      </c>
      <c r="C13" s="46">
        <v>0.66299999999999992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0.13100000000000001</v>
      </c>
    </row>
    <row r="24" spans="1:3" ht="15" customHeight="1" x14ac:dyDescent="0.25">
      <c r="B24" s="12" t="s">
        <v>22</v>
      </c>
      <c r="C24" s="47">
        <v>0.434</v>
      </c>
    </row>
    <row r="25" spans="1:3" ht="15" customHeight="1" x14ac:dyDescent="0.25">
      <c r="B25" s="12" t="s">
        <v>23</v>
      </c>
      <c r="C25" s="47">
        <v>0.35249999999999998</v>
      </c>
    </row>
    <row r="26" spans="1:3" ht="15" customHeight="1" x14ac:dyDescent="0.25">
      <c r="B26" s="12" t="s">
        <v>24</v>
      </c>
      <c r="C26" s="47">
        <v>8.2500000000000004E-2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0.27200000000000002</v>
      </c>
    </row>
    <row r="30" spans="1:3" ht="14.25" customHeight="1" x14ac:dyDescent="0.25">
      <c r="B30" s="22" t="s">
        <v>27</v>
      </c>
      <c r="C30" s="49">
        <v>6.5000000000000002E-2</v>
      </c>
    </row>
    <row r="31" spans="1:3" ht="14.25" customHeight="1" x14ac:dyDescent="0.25">
      <c r="B31" s="22" t="s">
        <v>28</v>
      </c>
      <c r="C31" s="49">
        <v>0.11899999999999999</v>
      </c>
    </row>
    <row r="32" spans="1:3" ht="14.25" customHeight="1" x14ac:dyDescent="0.25">
      <c r="B32" s="22" t="s">
        <v>29</v>
      </c>
      <c r="C32" s="49">
        <v>0.54400000000000004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20.246217787220701</v>
      </c>
    </row>
    <row r="38" spans="1:5" ht="15" customHeight="1" x14ac:dyDescent="0.25">
      <c r="B38" s="28" t="s">
        <v>34</v>
      </c>
      <c r="C38" s="117">
        <v>31.145861605415799</v>
      </c>
      <c r="D38" s="9"/>
      <c r="E38" s="10"/>
    </row>
    <row r="39" spans="1:5" ht="15" customHeight="1" x14ac:dyDescent="0.25">
      <c r="B39" s="28" t="s">
        <v>35</v>
      </c>
      <c r="C39" s="117">
        <v>42.460151798518197</v>
      </c>
      <c r="D39" s="9"/>
      <c r="E39" s="9"/>
    </row>
    <row r="40" spans="1:5" ht="15" customHeight="1" x14ac:dyDescent="0.25">
      <c r="B40" s="28" t="s">
        <v>36</v>
      </c>
      <c r="C40" s="117">
        <v>252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13.80084639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2.63053E-2</v>
      </c>
      <c r="D45" s="9"/>
    </row>
    <row r="46" spans="1:5" ht="15.75" customHeight="1" x14ac:dyDescent="0.25">
      <c r="B46" s="28" t="s">
        <v>41</v>
      </c>
      <c r="C46" s="47">
        <v>0.13681299999999999</v>
      </c>
      <c r="D46" s="9"/>
    </row>
    <row r="47" spans="1:5" ht="15.75" customHeight="1" x14ac:dyDescent="0.25">
      <c r="B47" s="28" t="s">
        <v>42</v>
      </c>
      <c r="C47" s="47">
        <v>0.21937799999999999</v>
      </c>
      <c r="D47" s="9"/>
      <c r="E47" s="10"/>
    </row>
    <row r="48" spans="1:5" ht="15" customHeight="1" x14ac:dyDescent="0.25">
      <c r="B48" s="28" t="s">
        <v>43</v>
      </c>
      <c r="C48" s="48">
        <v>0.61750369999999999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0.34613422063006588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14.21289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0.185458480585623</v>
      </c>
      <c r="C2" s="115">
        <v>0.95</v>
      </c>
      <c r="D2" s="116">
        <v>77.390193053910821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40.314078775655148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717.93406611531384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1.841235726526929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13.446378219451059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13.446378219451059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13.446378219451059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13.446378219451059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13.446378219451059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13.446378219451059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0.28632999999999997</v>
      </c>
      <c r="C16" s="115">
        <v>0.95</v>
      </c>
      <c r="D16" s="116">
        <v>1.1530314605155489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0.1782716</v>
      </c>
      <c r="C18" s="115">
        <v>0.95</v>
      </c>
      <c r="D18" s="116">
        <v>16.459595752364979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0.1782716</v>
      </c>
      <c r="C19" s="115">
        <v>0.95</v>
      </c>
      <c r="D19" s="116">
        <v>16.459595752364979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0.90225809999999995</v>
      </c>
      <c r="C21" s="115">
        <v>0.95</v>
      </c>
      <c r="D21" s="116">
        <v>15.053841697970229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23.431813824225639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4.5507118970106513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0.67517787161781007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0.56810832023620594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19.019954364099402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0.29899999999999999</v>
      </c>
      <c r="C29" s="115">
        <v>0.95</v>
      </c>
      <c r="D29" s="116">
        <v>157.83610683338631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0.93338364466171397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2.5205892106452601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0.38931040000000011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0.86750693088186392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6.6808099719985172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0.47413276717842989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9.6105613559484354E-2</v>
      </c>
      <c r="C3" s="18">
        <f>frac_mam_1_5months * 2.6</f>
        <v>9.6105613559484354E-2</v>
      </c>
      <c r="D3" s="18">
        <f>frac_mam_6_11months * 2.6</f>
        <v>8.5290761291980655E-2</v>
      </c>
      <c r="E3" s="18">
        <f>frac_mam_12_23months * 2.6</f>
        <v>2.8507290221750858E-2</v>
      </c>
      <c r="F3" s="18">
        <f>frac_mam_24_59months * 2.6</f>
        <v>5.2492974698543603E-2</v>
      </c>
    </row>
    <row r="4" spans="1:6" ht="15.75" customHeight="1" x14ac:dyDescent="0.25">
      <c r="A4" s="4" t="s">
        <v>205</v>
      </c>
      <c r="B4" s="18">
        <f>frac_sam_1month * 2.6</f>
        <v>5.2136785909533523E-2</v>
      </c>
      <c r="C4" s="18">
        <f>frac_sam_1_5months * 2.6</f>
        <v>5.2136785909533523E-2</v>
      </c>
      <c r="D4" s="18">
        <f>frac_sam_6_11months * 2.6</f>
        <v>6.5846870094537741E-2</v>
      </c>
      <c r="E4" s="18">
        <f>frac_sam_12_23months * 2.6</f>
        <v>3.4877971932292064E-2</v>
      </c>
      <c r="F4" s="18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0.33400000000000002</v>
      </c>
      <c r="E2" s="65">
        <f>food_insecure</f>
        <v>0.33400000000000002</v>
      </c>
      <c r="F2" s="65">
        <f>food_insecure</f>
        <v>0.33400000000000002</v>
      </c>
      <c r="G2" s="65">
        <f>food_insecure</f>
        <v>0.33400000000000002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0.33400000000000002</v>
      </c>
      <c r="F5" s="65">
        <f>food_insecure</f>
        <v>0.33400000000000002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0.33400000000000002</v>
      </c>
      <c r="F8" s="65">
        <f>food_insecure</f>
        <v>0.33400000000000002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0.33400000000000002</v>
      </c>
      <c r="F9" s="65">
        <f>food_insecure</f>
        <v>0.33400000000000002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0.67700000000000005</v>
      </c>
      <c r="E10" s="65">
        <f>IF(ISBLANK(comm_deliv), frac_children_health_facility,1)</f>
        <v>0.67700000000000005</v>
      </c>
      <c r="F10" s="65">
        <f>IF(ISBLANK(comm_deliv), frac_children_health_facility,1)</f>
        <v>0.67700000000000005</v>
      </c>
      <c r="G10" s="65">
        <f>IF(ISBLANK(comm_deliv), frac_children_health_facility,1)</f>
        <v>0.67700000000000005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0.33400000000000002</v>
      </c>
      <c r="I15" s="65">
        <f>food_insecure</f>
        <v>0.33400000000000002</v>
      </c>
      <c r="J15" s="65">
        <f>food_insecure</f>
        <v>0.33400000000000002</v>
      </c>
      <c r="K15" s="65">
        <f>food_insecure</f>
        <v>0.33400000000000002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0.77599999999999991</v>
      </c>
      <c r="I18" s="65">
        <f>frac_PW_health_facility</f>
        <v>0.77599999999999991</v>
      </c>
      <c r="J18" s="65">
        <f>frac_PW_health_facility</f>
        <v>0.77599999999999991</v>
      </c>
      <c r="K18" s="65">
        <f>frac_PW_health_facility</f>
        <v>0.77599999999999991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0.96</v>
      </c>
      <c r="I19" s="65">
        <f>frac_malaria_risk</f>
        <v>0.96</v>
      </c>
      <c r="J19" s="65">
        <f>frac_malaria_risk</f>
        <v>0.96</v>
      </c>
      <c r="K19" s="65">
        <f>frac_malaria_risk</f>
        <v>0.96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0.66299999999999992</v>
      </c>
      <c r="M24" s="65">
        <f>famplan_unmet_need</f>
        <v>0.66299999999999992</v>
      </c>
      <c r="N24" s="65">
        <f>famplan_unmet_need</f>
        <v>0.66299999999999992</v>
      </c>
      <c r="O24" s="65">
        <f>famplan_unmet_need</f>
        <v>0.66299999999999992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0.37751575730248799</v>
      </c>
      <c r="M25" s="65">
        <f>(1-food_insecure)*(0.49)+food_insecure*(0.7)</f>
        <v>0.56013999999999997</v>
      </c>
      <c r="N25" s="65">
        <f>(1-food_insecure)*(0.49)+food_insecure*(0.7)</f>
        <v>0.56013999999999997</v>
      </c>
      <c r="O25" s="65">
        <f>(1-food_insecure)*(0.49)+food_insecure*(0.7)</f>
        <v>0.56013999999999997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0.16179246741535203</v>
      </c>
      <c r="M26" s="65">
        <f>(1-food_insecure)*(0.21)+food_insecure*(0.3)</f>
        <v>0.24006</v>
      </c>
      <c r="N26" s="65">
        <f>(1-food_insecure)*(0.21)+food_insecure*(0.3)</f>
        <v>0.24006</v>
      </c>
      <c r="O26" s="65">
        <f>(1-food_insecure)*(0.21)+food_insecure*(0.3)</f>
        <v>0.24006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0.13465856448216001</v>
      </c>
      <c r="M27" s="65">
        <f>(1-food_insecure)*(0.3)</f>
        <v>0.19979999999999998</v>
      </c>
      <c r="N27" s="65">
        <f>(1-food_insecure)*(0.3)</f>
        <v>0.19979999999999998</v>
      </c>
      <c r="O27" s="65">
        <f>(1-food_insecure)*(0.3)</f>
        <v>0.19979999999999998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0.96</v>
      </c>
      <c r="D34" s="65">
        <f t="shared" si="3"/>
        <v>0.96</v>
      </c>
      <c r="E34" s="65">
        <f t="shared" si="3"/>
        <v>0.96</v>
      </c>
      <c r="F34" s="65">
        <f t="shared" si="3"/>
        <v>0.96</v>
      </c>
      <c r="G34" s="65">
        <f t="shared" si="3"/>
        <v>0.96</v>
      </c>
      <c r="H34" s="65">
        <f t="shared" si="3"/>
        <v>0.96</v>
      </c>
      <c r="I34" s="65">
        <f t="shared" si="3"/>
        <v>0.96</v>
      </c>
      <c r="J34" s="65">
        <f t="shared" si="3"/>
        <v>0.96</v>
      </c>
      <c r="K34" s="65">
        <f t="shared" si="3"/>
        <v>0.96</v>
      </c>
      <c r="L34" s="65">
        <f t="shared" si="3"/>
        <v>0.96</v>
      </c>
      <c r="M34" s="65">
        <f t="shared" si="3"/>
        <v>0.96</v>
      </c>
      <c r="N34" s="65">
        <f t="shared" si="3"/>
        <v>0.96</v>
      </c>
      <c r="O34" s="65">
        <f t="shared" si="3"/>
        <v>0.96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58382.34</v>
      </c>
      <c r="C2" s="53">
        <v>99000</v>
      </c>
      <c r="D2" s="53">
        <v>178000</v>
      </c>
      <c r="E2" s="53">
        <v>155000</v>
      </c>
      <c r="F2" s="53">
        <v>109000</v>
      </c>
      <c r="G2" s="14">
        <f t="shared" ref="G2:G11" si="0">C2+D2+E2+F2</f>
        <v>541000</v>
      </c>
      <c r="H2" s="14">
        <f t="shared" ref="H2:H11" si="1">(B2 + stillbirth*B2/(1000-stillbirth))/(1-abortion)</f>
        <v>62053.816574100187</v>
      </c>
      <c r="I2" s="14">
        <f t="shared" ref="I2:I11" si="2">G2-H2</f>
        <v>478946.18342589983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58467.75</v>
      </c>
      <c r="C3" s="53">
        <v>102000</v>
      </c>
      <c r="D3" s="53">
        <v>179000</v>
      </c>
      <c r="E3" s="53">
        <v>158000</v>
      </c>
      <c r="F3" s="53">
        <v>114000</v>
      </c>
      <c r="G3" s="14">
        <f t="shared" si="0"/>
        <v>553000</v>
      </c>
      <c r="H3" s="14">
        <f t="shared" si="1"/>
        <v>62144.597732813498</v>
      </c>
      <c r="I3" s="14">
        <f t="shared" si="2"/>
        <v>490855.4022671865</v>
      </c>
    </row>
    <row r="4" spans="1:9" ht="15.75" customHeight="1" x14ac:dyDescent="0.25">
      <c r="A4" s="7">
        <f t="shared" si="3"/>
        <v>2023</v>
      </c>
      <c r="B4" s="52">
        <v>58536.12</v>
      </c>
      <c r="C4" s="53">
        <v>105000</v>
      </c>
      <c r="D4" s="53">
        <v>181000</v>
      </c>
      <c r="E4" s="53">
        <v>160000</v>
      </c>
      <c r="F4" s="53">
        <v>118000</v>
      </c>
      <c r="G4" s="14">
        <f t="shared" si="0"/>
        <v>564000</v>
      </c>
      <c r="H4" s="14">
        <f t="shared" si="1"/>
        <v>62217.267301028325</v>
      </c>
      <c r="I4" s="14">
        <f t="shared" si="2"/>
        <v>501782.7326989717</v>
      </c>
    </row>
    <row r="5" spans="1:9" ht="15.75" customHeight="1" x14ac:dyDescent="0.25">
      <c r="A5" s="7">
        <f t="shared" si="3"/>
        <v>2024</v>
      </c>
      <c r="B5" s="52">
        <v>58535.684999999998</v>
      </c>
      <c r="C5" s="53">
        <v>108000</v>
      </c>
      <c r="D5" s="53">
        <v>182000</v>
      </c>
      <c r="E5" s="53">
        <v>162000</v>
      </c>
      <c r="F5" s="53">
        <v>122000</v>
      </c>
      <c r="G5" s="14">
        <f t="shared" si="0"/>
        <v>574000</v>
      </c>
      <c r="H5" s="14">
        <f t="shared" si="1"/>
        <v>62216.804945284959</v>
      </c>
      <c r="I5" s="14">
        <f t="shared" si="2"/>
        <v>511783.19505471503</v>
      </c>
    </row>
    <row r="6" spans="1:9" ht="15.75" customHeight="1" x14ac:dyDescent="0.25">
      <c r="A6" s="7">
        <f t="shared" si="3"/>
        <v>2025</v>
      </c>
      <c r="B6" s="52">
        <v>58492.570000000007</v>
      </c>
      <c r="C6" s="53">
        <v>112000</v>
      </c>
      <c r="D6" s="53">
        <v>185000</v>
      </c>
      <c r="E6" s="53">
        <v>165000</v>
      </c>
      <c r="F6" s="53">
        <v>126000</v>
      </c>
      <c r="G6" s="14">
        <f t="shared" si="0"/>
        <v>588000</v>
      </c>
      <c r="H6" s="14">
        <f t="shared" si="1"/>
        <v>62170.978582354124</v>
      </c>
      <c r="I6" s="14">
        <f t="shared" si="2"/>
        <v>525829.02141764585</v>
      </c>
    </row>
    <row r="7" spans="1:9" ht="15.75" customHeight="1" x14ac:dyDescent="0.25">
      <c r="A7" s="7">
        <f t="shared" si="3"/>
        <v>2026</v>
      </c>
      <c r="B7" s="52">
        <v>58786.896000000001</v>
      </c>
      <c r="C7" s="53">
        <v>116000</v>
      </c>
      <c r="D7" s="53">
        <v>189000</v>
      </c>
      <c r="E7" s="53">
        <v>167000</v>
      </c>
      <c r="F7" s="53">
        <v>130000</v>
      </c>
      <c r="G7" s="14">
        <f t="shared" si="0"/>
        <v>602000</v>
      </c>
      <c r="H7" s="14">
        <f t="shared" si="1"/>
        <v>62483.813792744601</v>
      </c>
      <c r="I7" s="14">
        <f t="shared" si="2"/>
        <v>539516.18620725535</v>
      </c>
    </row>
    <row r="8" spans="1:9" ht="15.75" customHeight="1" x14ac:dyDescent="0.25">
      <c r="A8" s="7">
        <f t="shared" si="3"/>
        <v>2027</v>
      </c>
      <c r="B8" s="52">
        <v>59076.408000000003</v>
      </c>
      <c r="C8" s="53">
        <v>119000</v>
      </c>
      <c r="D8" s="53">
        <v>192000</v>
      </c>
      <c r="E8" s="53">
        <v>168000</v>
      </c>
      <c r="F8" s="53">
        <v>134000</v>
      </c>
      <c r="G8" s="14">
        <f t="shared" si="0"/>
        <v>613000</v>
      </c>
      <c r="H8" s="14">
        <f t="shared" si="1"/>
        <v>62791.532266241906</v>
      </c>
      <c r="I8" s="14">
        <f t="shared" si="2"/>
        <v>550208.46773375804</v>
      </c>
    </row>
    <row r="9" spans="1:9" ht="15.75" customHeight="1" x14ac:dyDescent="0.25">
      <c r="A9" s="7">
        <f t="shared" si="3"/>
        <v>2028</v>
      </c>
      <c r="B9" s="52">
        <v>59312.748800000001</v>
      </c>
      <c r="C9" s="53">
        <v>123000</v>
      </c>
      <c r="D9" s="53">
        <v>196000</v>
      </c>
      <c r="E9" s="53">
        <v>170000</v>
      </c>
      <c r="F9" s="53">
        <v>138000</v>
      </c>
      <c r="G9" s="14">
        <f t="shared" si="0"/>
        <v>627000</v>
      </c>
      <c r="H9" s="14">
        <f t="shared" si="1"/>
        <v>63042.735774908666</v>
      </c>
      <c r="I9" s="14">
        <f t="shared" si="2"/>
        <v>563957.26422509132</v>
      </c>
    </row>
    <row r="10" spans="1:9" ht="15.75" customHeight="1" x14ac:dyDescent="0.25">
      <c r="A10" s="7">
        <f t="shared" si="3"/>
        <v>2029</v>
      </c>
      <c r="B10" s="52">
        <v>59543.6204</v>
      </c>
      <c r="C10" s="53">
        <v>127000</v>
      </c>
      <c r="D10" s="53">
        <v>202000</v>
      </c>
      <c r="E10" s="53">
        <v>171000</v>
      </c>
      <c r="F10" s="53">
        <v>142000</v>
      </c>
      <c r="G10" s="14">
        <f t="shared" si="0"/>
        <v>642000</v>
      </c>
      <c r="H10" s="14">
        <f t="shared" si="1"/>
        <v>63288.126143272959</v>
      </c>
      <c r="I10" s="14">
        <f t="shared" si="2"/>
        <v>578711.87385672703</v>
      </c>
    </row>
    <row r="11" spans="1:9" ht="15.75" customHeight="1" x14ac:dyDescent="0.25">
      <c r="A11" s="7">
        <f t="shared" si="3"/>
        <v>2030</v>
      </c>
      <c r="B11" s="52">
        <v>59745.008000000002</v>
      </c>
      <c r="C11" s="53">
        <v>130000</v>
      </c>
      <c r="D11" s="53">
        <v>207000</v>
      </c>
      <c r="E11" s="53">
        <v>172000</v>
      </c>
      <c r="F11" s="53">
        <v>146000</v>
      </c>
      <c r="G11" s="14">
        <f t="shared" si="0"/>
        <v>655000</v>
      </c>
      <c r="H11" s="14">
        <f t="shared" si="1"/>
        <v>63502.178358218407</v>
      </c>
      <c r="I11" s="14">
        <f t="shared" si="2"/>
        <v>591497.8216417816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4.2190205994141663E-3</v>
      </c>
    </row>
    <row r="4" spans="1:8" ht="15.75" customHeight="1" x14ac:dyDescent="0.25">
      <c r="B4" s="16" t="s">
        <v>69</v>
      </c>
      <c r="C4" s="54">
        <v>0.14695953205628501</v>
      </c>
    </row>
    <row r="5" spans="1:8" ht="15.75" customHeight="1" x14ac:dyDescent="0.25">
      <c r="B5" s="16" t="s">
        <v>70</v>
      </c>
      <c r="C5" s="54">
        <v>6.1942013870327717E-2</v>
      </c>
    </row>
    <row r="6" spans="1:8" ht="15.75" customHeight="1" x14ac:dyDescent="0.25">
      <c r="B6" s="16" t="s">
        <v>71</v>
      </c>
      <c r="C6" s="54">
        <v>0.24871256471151901</v>
      </c>
    </row>
    <row r="7" spans="1:8" ht="15.75" customHeight="1" x14ac:dyDescent="0.25">
      <c r="B7" s="16" t="s">
        <v>72</v>
      </c>
      <c r="C7" s="54">
        <v>0.34225714943392849</v>
      </c>
    </row>
    <row r="8" spans="1:8" ht="15.75" customHeight="1" x14ac:dyDescent="0.25">
      <c r="B8" s="16" t="s">
        <v>73</v>
      </c>
      <c r="C8" s="54">
        <v>4.9314887693846197E-3</v>
      </c>
    </row>
    <row r="9" spans="1:8" ht="15.75" customHeight="1" x14ac:dyDescent="0.25">
      <c r="B9" s="16" t="s">
        <v>74</v>
      </c>
      <c r="C9" s="54">
        <v>0.12452946715978409</v>
      </c>
    </row>
    <row r="10" spans="1:8" ht="15.75" customHeight="1" x14ac:dyDescent="0.25">
      <c r="B10" s="16" t="s">
        <v>75</v>
      </c>
      <c r="C10" s="54">
        <v>6.6448763399357E-2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9.3002719565159278E-2</v>
      </c>
      <c r="D14" s="54">
        <v>9.3002719565159278E-2</v>
      </c>
      <c r="E14" s="54">
        <v>9.3002719565159278E-2</v>
      </c>
      <c r="F14" s="54">
        <v>9.3002719565159278E-2</v>
      </c>
    </row>
    <row r="15" spans="1:8" ht="15.75" customHeight="1" x14ac:dyDescent="0.25">
      <c r="B15" s="16" t="s">
        <v>82</v>
      </c>
      <c r="C15" s="54">
        <v>0.17389841136623249</v>
      </c>
      <c r="D15" s="54">
        <v>0.17389841136623249</v>
      </c>
      <c r="E15" s="54">
        <v>0.17389841136623249</v>
      </c>
      <c r="F15" s="54">
        <v>0.17389841136623249</v>
      </c>
    </row>
    <row r="16" spans="1:8" ht="15.75" customHeight="1" x14ac:dyDescent="0.25">
      <c r="B16" s="16" t="s">
        <v>83</v>
      </c>
      <c r="C16" s="54">
        <v>1.38491886683008E-2</v>
      </c>
      <c r="D16" s="54">
        <v>1.38491886683008E-2</v>
      </c>
      <c r="E16" s="54">
        <v>1.38491886683008E-2</v>
      </c>
      <c r="F16" s="54">
        <v>1.38491886683008E-2</v>
      </c>
    </row>
    <row r="17" spans="1:8" ht="15.75" customHeight="1" x14ac:dyDescent="0.25">
      <c r="B17" s="16" t="s">
        <v>84</v>
      </c>
      <c r="C17" s="54">
        <v>0.15255830528445291</v>
      </c>
      <c r="D17" s="54">
        <v>0.15255830528445291</v>
      </c>
      <c r="E17" s="54">
        <v>0.15255830528445291</v>
      </c>
      <c r="F17" s="54">
        <v>0.15255830528445291</v>
      </c>
    </row>
    <row r="18" spans="1:8" ht="15.75" customHeight="1" x14ac:dyDescent="0.25">
      <c r="B18" s="16" t="s">
        <v>85</v>
      </c>
      <c r="C18" s="54">
        <v>0.10405518983856631</v>
      </c>
      <c r="D18" s="54">
        <v>0.10405518983856631</v>
      </c>
      <c r="E18" s="54">
        <v>0.10405518983856631</v>
      </c>
      <c r="F18" s="54">
        <v>0.10405518983856631</v>
      </c>
    </row>
    <row r="19" spans="1:8" ht="15.75" customHeight="1" x14ac:dyDescent="0.25">
      <c r="B19" s="16" t="s">
        <v>86</v>
      </c>
      <c r="C19" s="54">
        <v>3.0765552398281409E-2</v>
      </c>
      <c r="D19" s="54">
        <v>3.0765552398281409E-2</v>
      </c>
      <c r="E19" s="54">
        <v>3.0765552398281409E-2</v>
      </c>
      <c r="F19" s="54">
        <v>3.0765552398281409E-2</v>
      </c>
    </row>
    <row r="20" spans="1:8" ht="15.75" customHeight="1" x14ac:dyDescent="0.25">
      <c r="B20" s="16" t="s">
        <v>87</v>
      </c>
      <c r="C20" s="54">
        <v>0.11042146158520411</v>
      </c>
      <c r="D20" s="54">
        <v>0.11042146158520411</v>
      </c>
      <c r="E20" s="54">
        <v>0.11042146158520411</v>
      </c>
      <c r="F20" s="54">
        <v>0.11042146158520411</v>
      </c>
    </row>
    <row r="21" spans="1:8" ht="15.75" customHeight="1" x14ac:dyDescent="0.25">
      <c r="B21" s="16" t="s">
        <v>88</v>
      </c>
      <c r="C21" s="54">
        <v>7.5645132808948592E-2</v>
      </c>
      <c r="D21" s="54">
        <v>7.5645132808948592E-2</v>
      </c>
      <c r="E21" s="54">
        <v>7.5645132808948592E-2</v>
      </c>
      <c r="F21" s="54">
        <v>7.5645132808948592E-2</v>
      </c>
    </row>
    <row r="22" spans="1:8" ht="15.75" customHeight="1" x14ac:dyDescent="0.25">
      <c r="B22" s="16" t="s">
        <v>89</v>
      </c>
      <c r="C22" s="54">
        <v>0.2458040384848543</v>
      </c>
      <c r="D22" s="54">
        <v>0.2458040384848543</v>
      </c>
      <c r="E22" s="54">
        <v>0.2458040384848543</v>
      </c>
      <c r="F22" s="54">
        <v>0.2458040384848543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9.5700000000000007E-2</v>
      </c>
    </row>
    <row r="27" spans="1:8" ht="15.75" customHeight="1" x14ac:dyDescent="0.25">
      <c r="B27" s="16" t="s">
        <v>92</v>
      </c>
      <c r="C27" s="54">
        <v>4.2999999999999997E-2</v>
      </c>
    </row>
    <row r="28" spans="1:8" ht="15.75" customHeight="1" x14ac:dyDescent="0.25">
      <c r="B28" s="16" t="s">
        <v>93</v>
      </c>
      <c r="C28" s="54">
        <v>0.19639999999999999</v>
      </c>
    </row>
    <row r="29" spans="1:8" ht="15.75" customHeight="1" x14ac:dyDescent="0.25">
      <c r="B29" s="16" t="s">
        <v>94</v>
      </c>
      <c r="C29" s="54">
        <v>0.2069</v>
      </c>
    </row>
    <row r="30" spans="1:8" ht="15.75" customHeight="1" x14ac:dyDescent="0.25">
      <c r="B30" s="16" t="s">
        <v>95</v>
      </c>
      <c r="C30" s="54">
        <v>2.7699999999999999E-2</v>
      </c>
    </row>
    <row r="31" spans="1:8" ht="15.75" customHeight="1" x14ac:dyDescent="0.25">
      <c r="B31" s="16" t="s">
        <v>96</v>
      </c>
      <c r="C31" s="54">
        <v>0.2094</v>
      </c>
    </row>
    <row r="32" spans="1:8" ht="15.75" customHeight="1" x14ac:dyDescent="0.25">
      <c r="B32" s="16" t="s">
        <v>97</v>
      </c>
      <c r="C32" s="54">
        <v>1.2500000000000001E-2</v>
      </c>
    </row>
    <row r="33" spans="2:3" ht="15.75" customHeight="1" x14ac:dyDescent="0.25">
      <c r="B33" s="16" t="s">
        <v>98</v>
      </c>
      <c r="C33" s="54">
        <v>5.1499999999999997E-2</v>
      </c>
    </row>
    <row r="34" spans="2:3" ht="15.75" customHeight="1" x14ac:dyDescent="0.25">
      <c r="B34" s="16" t="s">
        <v>99</v>
      </c>
      <c r="C34" s="54">
        <v>0.1569000000022352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0.70946890115737904</v>
      </c>
      <c r="D2" s="55">
        <v>0.70946890115737904</v>
      </c>
      <c r="E2" s="55">
        <v>0.728193700313568</v>
      </c>
      <c r="F2" s="55">
        <v>0.53402864933013905</v>
      </c>
      <c r="G2" s="55">
        <v>0.56636804342269897</v>
      </c>
    </row>
    <row r="3" spans="1:15" ht="15.75" customHeight="1" x14ac:dyDescent="0.25">
      <c r="B3" s="7" t="s">
        <v>103</v>
      </c>
      <c r="C3" s="55">
        <v>0.17858085036277799</v>
      </c>
      <c r="D3" s="55">
        <v>0.17858085036277799</v>
      </c>
      <c r="E3" s="55">
        <v>0.161157160997391</v>
      </c>
      <c r="F3" s="55">
        <v>0.265556931495667</v>
      </c>
      <c r="G3" s="55">
        <v>0.25193059444427501</v>
      </c>
    </row>
    <row r="4" spans="1:15" ht="15.75" customHeight="1" x14ac:dyDescent="0.25">
      <c r="B4" s="7" t="s">
        <v>104</v>
      </c>
      <c r="C4" s="56">
        <v>5.3857188671827302E-2</v>
      </c>
      <c r="D4" s="56">
        <v>5.3857188671827302E-2</v>
      </c>
      <c r="E4" s="56">
        <v>7.6917156577110304E-2</v>
      </c>
      <c r="F4" s="56">
        <v>0.13323393464088401</v>
      </c>
      <c r="G4" s="56">
        <v>0.118883572518825</v>
      </c>
    </row>
    <row r="5" spans="1:15" ht="15.75" customHeight="1" x14ac:dyDescent="0.25">
      <c r="B5" s="7" t="s">
        <v>105</v>
      </c>
      <c r="C5" s="56">
        <v>5.80930486321449E-2</v>
      </c>
      <c r="D5" s="56">
        <v>5.80930486321449E-2</v>
      </c>
      <c r="E5" s="56">
        <v>3.3731967210769702E-2</v>
      </c>
      <c r="F5" s="56">
        <v>6.7180462181568104E-2</v>
      </c>
      <c r="G5" s="56">
        <v>6.2817759811878204E-2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0.819810271263123</v>
      </c>
      <c r="D8" s="55">
        <v>0.819810271263123</v>
      </c>
      <c r="E8" s="55">
        <v>0.81045293807983398</v>
      </c>
      <c r="F8" s="55">
        <v>0.88743960857391402</v>
      </c>
      <c r="G8" s="55">
        <v>0.86683666706085205</v>
      </c>
    </row>
    <row r="9" spans="1:15" ht="15.75" customHeight="1" x14ac:dyDescent="0.25">
      <c r="B9" s="7" t="s">
        <v>108</v>
      </c>
      <c r="C9" s="55">
        <v>0.123173415660858</v>
      </c>
      <c r="D9" s="55">
        <v>0.123173415660858</v>
      </c>
      <c r="E9" s="55">
        <v>0.13141721487045299</v>
      </c>
      <c r="F9" s="55">
        <v>8.8181428611278492E-2</v>
      </c>
      <c r="G9" s="55">
        <v>0.103425458073616</v>
      </c>
    </row>
    <row r="10" spans="1:15" ht="15.75" customHeight="1" x14ac:dyDescent="0.25">
      <c r="B10" s="7" t="s">
        <v>109</v>
      </c>
      <c r="C10" s="56">
        <v>3.6963697522878598E-2</v>
      </c>
      <c r="D10" s="56">
        <v>3.6963697522878598E-2</v>
      </c>
      <c r="E10" s="56">
        <v>3.2804138958454097E-2</v>
      </c>
      <c r="F10" s="56">
        <v>1.0964342392981099E-2</v>
      </c>
      <c r="G10" s="56">
        <v>2.0189605653286001E-2</v>
      </c>
    </row>
    <row r="11" spans="1:15" ht="15.75" customHeight="1" x14ac:dyDescent="0.25">
      <c r="B11" s="7" t="s">
        <v>110</v>
      </c>
      <c r="C11" s="56">
        <v>2.00526099652052E-2</v>
      </c>
      <c r="D11" s="56">
        <v>2.00526099652052E-2</v>
      </c>
      <c r="E11" s="56">
        <v>2.5325719267129902E-2</v>
      </c>
      <c r="F11" s="56">
        <v>1.34146045893431E-2</v>
      </c>
      <c r="G11" s="56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0.77009803950000011</v>
      </c>
      <c r="D14" s="57">
        <v>0.75845489217399997</v>
      </c>
      <c r="E14" s="57">
        <v>0.75845489217399997</v>
      </c>
      <c r="F14" s="57">
        <v>0.60551019102899994</v>
      </c>
      <c r="G14" s="57">
        <v>0.60551019102899994</v>
      </c>
      <c r="H14" s="58">
        <v>0.53799999999999992</v>
      </c>
      <c r="I14" s="58">
        <v>0.60461221122112219</v>
      </c>
      <c r="J14" s="58">
        <v>0.57319141914191429</v>
      </c>
      <c r="K14" s="58">
        <v>0.5570049504950495</v>
      </c>
      <c r="L14" s="58">
        <v>0.48716572835799998</v>
      </c>
      <c r="M14" s="58">
        <v>0.37215691352199998</v>
      </c>
      <c r="N14" s="58">
        <v>0.35771765578850001</v>
      </c>
      <c r="O14" s="58">
        <v>0.46151397594999999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0.2665572847110742</v>
      </c>
      <c r="D15" s="55">
        <f t="shared" si="0"/>
        <v>0.26252719298570815</v>
      </c>
      <c r="E15" s="55">
        <f t="shared" si="0"/>
        <v>0.26252719298570815</v>
      </c>
      <c r="F15" s="55">
        <f t="shared" si="0"/>
        <v>0.20958779805538522</v>
      </c>
      <c r="G15" s="55">
        <f t="shared" si="0"/>
        <v>0.20958779805538522</v>
      </c>
      <c r="H15" s="55">
        <f t="shared" si="0"/>
        <v>0.18622021069897543</v>
      </c>
      <c r="I15" s="55">
        <f t="shared" si="0"/>
        <v>0.20927697651444391</v>
      </c>
      <c r="J15" s="55">
        <f t="shared" si="0"/>
        <v>0.19840116513652792</v>
      </c>
      <c r="K15" s="55">
        <f t="shared" si="0"/>
        <v>0.1927984744266924</v>
      </c>
      <c r="L15" s="55">
        <f t="shared" si="0"/>
        <v>0.1686247297028747</v>
      </c>
      <c r="M15" s="55">
        <f t="shared" si="0"/>
        <v>0.12881624321402829</v>
      </c>
      <c r="N15" s="55">
        <f t="shared" si="0"/>
        <v>0.12381832199196663</v>
      </c>
      <c r="O15" s="55">
        <f t="shared" si="0"/>
        <v>0.15974578037533621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0.108938433229923</v>
      </c>
      <c r="D2" s="56">
        <v>4.5115040000000002E-2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0.245027080178261</v>
      </c>
      <c r="D3" s="56">
        <v>0.178646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0.57919317483902</v>
      </c>
      <c r="D4" s="56">
        <v>0.6424377</v>
      </c>
      <c r="E4" s="56">
        <v>0.67121189832687411</v>
      </c>
      <c r="F4" s="56">
        <v>0.228439301252365</v>
      </c>
      <c r="G4" s="56">
        <v>0</v>
      </c>
    </row>
    <row r="5" spans="1:7" x14ac:dyDescent="0.25">
      <c r="B5" s="98" t="s">
        <v>122</v>
      </c>
      <c r="C5" s="55">
        <v>6.6841311752795896E-2</v>
      </c>
      <c r="D5" s="55">
        <v>0.13380126000000001</v>
      </c>
      <c r="E5" s="55">
        <v>0.32878810167312589</v>
      </c>
      <c r="F5" s="55">
        <v>0.771560698747635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2022-02-01T03:23:52Z</dcterms:modified>
</cp:coreProperties>
</file>