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378C32B2-F2A0-43D2-B8F1-1C5413576AA1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I38" i="2"/>
  <c r="H38" i="2"/>
  <c r="G38" i="2"/>
  <c r="A33" i="2"/>
  <c r="A25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18" i="2" l="1"/>
  <c r="A26" i="2"/>
  <c r="A34" i="2"/>
  <c r="A39" i="2"/>
  <c r="A19" i="2"/>
  <c r="A27" i="2"/>
  <c r="A35" i="2"/>
  <c r="A12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37" i="2"/>
  <c r="A22" i="2"/>
  <c r="A30" i="2"/>
  <c r="A38" i="2"/>
  <c r="A40" i="2"/>
  <c r="D58" i="20"/>
  <c r="A14" i="2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<sst xmlns="http://schemas.openxmlformats.org/spreadsheetml/2006/main" count="2092" uniqueCount="341">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</sst>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265022.828125</v>
      </c>
    </row>
    <row r="8" spans="1:3" ht="15" customHeight="1" x14ac:dyDescent="0.25">
      <c r="B8" s="7" t="s">
        <v>8</v>
      </c>
      <c r="C8" s="46">
        <v>0.219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0.98864250183105495</v>
      </c>
    </row>
    <row r="11" spans="1:3" ht="15" customHeight="1" x14ac:dyDescent="0.25">
      <c r="B11" s="7" t="s">
        <v>11</v>
      </c>
      <c r="C11" s="46">
        <v>0.88300000000000001</v>
      </c>
    </row>
    <row r="12" spans="1:3" ht="15" customHeight="1" x14ac:dyDescent="0.25">
      <c r="B12" s="7" t="s">
        <v>12</v>
      </c>
      <c r="C12" s="46">
        <v>0.74</v>
      </c>
    </row>
    <row r="13" spans="1:3" ht="15" customHeight="1" x14ac:dyDescent="0.25">
      <c r="B13" s="7" t="s">
        <v>13</v>
      </c>
      <c r="C13" s="46">
        <v>0.249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0.1278</v>
      </c>
    </row>
    <row r="24" spans="1:3" ht="15" customHeight="1" x14ac:dyDescent="0.25">
      <c r="B24" s="12" t="s">
        <v>22</v>
      </c>
      <c r="C24" s="47">
        <v>0.60719999999999996</v>
      </c>
    </row>
    <row r="25" spans="1:3" ht="15" customHeight="1" x14ac:dyDescent="0.25">
      <c r="B25" s="12" t="s">
        <v>23</v>
      </c>
      <c r="C25" s="47">
        <v>0.2432</v>
      </c>
    </row>
    <row r="26" spans="1:3" ht="15" customHeight="1" x14ac:dyDescent="0.25">
      <c r="B26" s="12" t="s">
        <v>24</v>
      </c>
      <c r="C26" s="47">
        <v>2.18E-2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4.8825451505560098</v>
      </c>
    </row>
    <row r="38" spans="1:5" ht="15" customHeight="1" x14ac:dyDescent="0.25">
      <c r="B38" s="28" t="s">
        <v>34</v>
      </c>
      <c r="C38" s="117">
        <v>8.5270186920428692</v>
      </c>
      <c r="D38" s="9"/>
      <c r="E38" s="10"/>
    </row>
    <row r="39" spans="1:5" ht="15" customHeight="1" x14ac:dyDescent="0.25">
      <c r="B39" s="28" t="s">
        <v>35</v>
      </c>
      <c r="C39" s="117">
        <v>9.5848778660818699</v>
      </c>
      <c r="D39" s="9"/>
      <c r="E39" s="9"/>
    </row>
    <row r="40" spans="1:5" ht="15" customHeight="1" x14ac:dyDescent="0.25">
      <c r="B40" s="28" t="s">
        <v>36</v>
      </c>
      <c r="C40" s="117">
        <v>25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5.7284578960000001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1.97997E-2</v>
      </c>
      <c r="D45" s="9"/>
    </row>
    <row r="46" spans="1:5" ht="15.75" customHeight="1" x14ac:dyDescent="0.25">
      <c r="B46" s="28" t="s">
        <v>41</v>
      </c>
      <c r="C46" s="47">
        <v>6.836776E-2</v>
      </c>
      <c r="D46" s="9"/>
    </row>
    <row r="47" spans="1:5" ht="15.75" customHeight="1" x14ac:dyDescent="0.25">
      <c r="B47" s="28" t="s">
        <v>42</v>
      </c>
      <c r="C47" s="47">
        <v>0.13467670000000001</v>
      </c>
      <c r="D47" s="9"/>
      <c r="E47" s="10"/>
    </row>
    <row r="48" spans="1:5" ht="15" customHeight="1" x14ac:dyDescent="0.25">
      <c r="B48" s="28" t="s">
        <v>43</v>
      </c>
      <c r="C48" s="48">
        <v>0.77715584000000004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2.8</v>
      </c>
      <c r="D51" s="9"/>
    </row>
    <row r="52" spans="1:4" ht="15" customHeight="1" x14ac:dyDescent="0.25">
      <c r="B52" s="28" t="s">
        <v>46</v>
      </c>
      <c r="C52" s="51">
        <v>2.8</v>
      </c>
    </row>
    <row r="53" spans="1:4" ht="15.75" customHeight="1" x14ac:dyDescent="0.25">
      <c r="B53" s="28" t="s">
        <v>47</v>
      </c>
      <c r="C53" s="51">
        <v>2.8</v>
      </c>
    </row>
    <row r="54" spans="1:4" ht="15.75" customHeight="1" x14ac:dyDescent="0.25">
      <c r="B54" s="28" t="s">
        <v>48</v>
      </c>
      <c r="C54" s="51">
        <v>2.8</v>
      </c>
    </row>
    <row r="55" spans="1:4" ht="15.75" customHeight="1" x14ac:dyDescent="0.25">
      <c r="B55" s="28" t="s">
        <v>49</v>
      </c>
      <c r="C55" s="51">
        <v>2.8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1.6202203499675959E-2</v>
      </c>
    </row>
    <row r="59" spans="1:4" ht="15.75" customHeight="1" x14ac:dyDescent="0.25">
      <c r="B59" s="28" t="s">
        <v>52</v>
      </c>
      <c r="C59" s="46">
        <v>0.55310307441626749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6.1172012999999898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0.2022541256</v>
      </c>
      <c r="C2" s="115">
        <v>0.95</v>
      </c>
      <c r="D2" s="116">
        <v>56.254705436031671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39.840352237471023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386.57856933182762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3.8809598418053568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12.97265168126693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12.97265168126693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12.97265168126693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12.97265168126693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12.97265168126693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12.97265168126693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0.67941748116227962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0.49874190000000002</v>
      </c>
      <c r="C18" s="115">
        <v>0.95</v>
      </c>
      <c r="D18" s="116">
        <v>8.9203956176994357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0.49874190000000002</v>
      </c>
      <c r="C19" s="115">
        <v>0.95</v>
      </c>
      <c r="D19" s="116">
        <v>8.9203956176994357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0.99413070000000003</v>
      </c>
      <c r="C21" s="115">
        <v>0.95</v>
      </c>
      <c r="D21" s="116">
        <v>44.23052776081574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22.365929113311349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4.2546328106455702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0.74392798483707001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18.548511011776839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0.10861270000000001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0.34799999999999998</v>
      </c>
      <c r="C29" s="115">
        <v>0.95</v>
      </c>
      <c r="D29" s="116">
        <v>109.5975303040908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0.66646007760184001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1.454747276626283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0.28326289999999998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0.804024647511829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1.036071241780949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0.90024790968189705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5">
      <c r="A3" s="4" t="s">
        <v>204</v>
      </c>
      <c r="B3" s="18">
        <f>frac_mam_1month * 2.6</f>
        <v>0.1233876644</v>
      </c>
      <c r="C3" s="18">
        <f>frac_mam_1_5months * 2.6</f>
        <v>0.1233876644</v>
      </c>
      <c r="D3" s="18">
        <f>frac_mam_6_11months * 2.6</f>
        <v>1.2999947220000004E-2</v>
      </c>
      <c r="E3" s="18">
        <f>frac_mam_12_23months * 2.6</f>
        <v>6.7767934000000007E-3</v>
      </c>
      <c r="F3" s="18">
        <f>frac_mam_24_59months * 2.6</f>
        <v>1.3908076520000002E-3</v>
      </c>
    </row>
    <row r="4" spans="1:6" ht="15.75" customHeight="1" x14ac:dyDescent="0.25">
      <c r="A4" s="4" t="s">
        <v>205</v>
      </c>
      <c r="B4" s="18">
        <f>frac_sam_1month * 2.6</f>
        <v>0</v>
      </c>
      <c r="C4" s="18">
        <f>frac_sam_1_5months * 2.6</f>
        <v>0</v>
      </c>
      <c r="D4" s="18">
        <f>frac_sam_6_11months * 2.6</f>
        <v>0</v>
      </c>
      <c r="E4" s="18">
        <f>frac_sam_12_23months * 2.6</f>
        <v>0</v>
      </c>
      <c r="F4" s="18">
        <f>frac_sam_24_59months * 2.6</f>
        <v>2.3031088080000001E-3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0.219</v>
      </c>
      <c r="E2" s="65">
        <f>food_insecure</f>
        <v>0.219</v>
      </c>
      <c r="F2" s="65">
        <f>food_insecure</f>
        <v>0.219</v>
      </c>
      <c r="G2" s="65">
        <f>food_insecure</f>
        <v>0.219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0.219</v>
      </c>
      <c r="F5" s="65">
        <f>food_insecure</f>
        <v>0.219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0.219</v>
      </c>
      <c r="F8" s="65">
        <f>food_insecure</f>
        <v>0.219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0.219</v>
      </c>
      <c r="F9" s="65">
        <f>food_insecure</f>
        <v>0.219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0.74</v>
      </c>
      <c r="E10" s="65">
        <f>IF(ISBLANK(comm_deliv), frac_children_health_facility,1)</f>
        <v>0.74</v>
      </c>
      <c r="F10" s="65">
        <f>IF(ISBLANK(comm_deliv), frac_children_health_facility,1)</f>
        <v>0.74</v>
      </c>
      <c r="G10" s="65">
        <f>IF(ISBLANK(comm_deliv), frac_children_health_facility,1)</f>
        <v>0.74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0.219</v>
      </c>
      <c r="I15" s="65">
        <f>food_insecure</f>
        <v>0.219</v>
      </c>
      <c r="J15" s="65">
        <f>food_insecure</f>
        <v>0.219</v>
      </c>
      <c r="K15" s="65">
        <f>food_insecure</f>
        <v>0.219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0.88300000000000001</v>
      </c>
      <c r="I18" s="65">
        <f>frac_PW_health_facility</f>
        <v>0.88300000000000001</v>
      </c>
      <c r="J18" s="65">
        <f>frac_PW_health_facility</f>
        <v>0.88300000000000001</v>
      </c>
      <c r="K18" s="65">
        <f>frac_PW_health_facility</f>
        <v>0.88300000000000001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6.0875054435728555E-3</v>
      </c>
      <c r="M25" s="65">
        <f>(1-food_insecure)*(0.49)+food_insecure*(0.7)</f>
        <v>0.53598999999999997</v>
      </c>
      <c r="N25" s="65">
        <f>(1-food_insecure)*(0.49)+food_insecure*(0.7)</f>
        <v>0.53598999999999997</v>
      </c>
      <c r="O25" s="65">
        <f>(1-food_insecure)*(0.49)+food_insecure*(0.7)</f>
        <v>0.53598999999999997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2.608930904388366E-3</v>
      </c>
      <c r="M26" s="65">
        <f>(1-food_insecure)*(0.21)+food_insecure*(0.3)</f>
        <v>0.22970999999999997</v>
      </c>
      <c r="N26" s="65">
        <f>(1-food_insecure)*(0.21)+food_insecure*(0.3)</f>
        <v>0.22970999999999997</v>
      </c>
      <c r="O26" s="65">
        <f>(1-food_insecure)*(0.21)+food_insecure*(0.3)</f>
        <v>0.22970999999999997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2.6610618209838245E-3</v>
      </c>
      <c r="M27" s="65">
        <f>(1-food_insecure)*(0.3)</f>
        <v>0.23430000000000001</v>
      </c>
      <c r="N27" s="65">
        <f>(1-food_insecure)*(0.3)</f>
        <v>0.23430000000000001</v>
      </c>
      <c r="O27" s="65">
        <f>(1-food_insecure)*(0.3)</f>
        <v>0.23430000000000001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0.98864250183105495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44568.455999999998</v>
      </c>
      <c r="C2" s="53">
        <v>95000</v>
      </c>
      <c r="D2" s="53">
        <v>219000</v>
      </c>
      <c r="E2" s="53">
        <v>258000</v>
      </c>
      <c r="F2" s="53">
        <v>254000</v>
      </c>
      <c r="G2" s="14">
        <f t="shared" ref="G2:G11" si="0">C2+D2+E2+F2</f>
        <v>826000</v>
      </c>
      <c r="H2" s="14">
        <f t="shared" ref="H2:H11" si="1">(B2 + stillbirth*B2/(1000-stillbirth))/(1-abortion)</f>
        <v>46986.619993806729</v>
      </c>
      <c r="I2" s="14">
        <f t="shared" ref="I2:I11" si="2">G2-H2</f>
        <v>779013.3800061933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43653.60500000001</v>
      </c>
      <c r="C3" s="53">
        <v>98000</v>
      </c>
      <c r="D3" s="53">
        <v>209000</v>
      </c>
      <c r="E3" s="53">
        <v>257000</v>
      </c>
      <c r="F3" s="53">
        <v>254000</v>
      </c>
      <c r="G3" s="14">
        <f t="shared" si="0"/>
        <v>818000</v>
      </c>
      <c r="H3" s="14">
        <f t="shared" si="1"/>
        <v>46022.131650572366</v>
      </c>
      <c r="I3" s="14">
        <f t="shared" si="2"/>
        <v>771977.86834942759</v>
      </c>
    </row>
    <row r="4" spans="1:9" ht="15.75" customHeight="1" x14ac:dyDescent="0.25">
      <c r="A4" s="7">
        <f t="shared" si="3"/>
        <v>2023</v>
      </c>
      <c r="B4" s="52">
        <v>42756.12000000001</v>
      </c>
      <c r="C4" s="53">
        <v>102000</v>
      </c>
      <c r="D4" s="53">
        <v>200000</v>
      </c>
      <c r="E4" s="53">
        <v>256000</v>
      </c>
      <c r="F4" s="53">
        <v>253000</v>
      </c>
      <c r="G4" s="14">
        <f t="shared" si="0"/>
        <v>811000</v>
      </c>
      <c r="H4" s="14">
        <f t="shared" si="1"/>
        <v>45075.951539573201</v>
      </c>
      <c r="I4" s="14">
        <f t="shared" si="2"/>
        <v>765924.04846042674</v>
      </c>
    </row>
    <row r="5" spans="1:9" ht="15.75" customHeight="1" x14ac:dyDescent="0.25">
      <c r="A5" s="7">
        <f t="shared" si="3"/>
        <v>2024</v>
      </c>
      <c r="B5" s="52">
        <v>41852.434000000008</v>
      </c>
      <c r="C5" s="53">
        <v>106000</v>
      </c>
      <c r="D5" s="53">
        <v>193000</v>
      </c>
      <c r="E5" s="53">
        <v>253000</v>
      </c>
      <c r="F5" s="53">
        <v>253000</v>
      </c>
      <c r="G5" s="14">
        <f t="shared" si="0"/>
        <v>805000</v>
      </c>
      <c r="H5" s="14">
        <f t="shared" si="1"/>
        <v>44123.233979069795</v>
      </c>
      <c r="I5" s="14">
        <f t="shared" si="2"/>
        <v>760876.76602093026</v>
      </c>
    </row>
    <row r="6" spans="1:9" ht="15.75" customHeight="1" x14ac:dyDescent="0.25">
      <c r="A6" s="7">
        <f t="shared" si="3"/>
        <v>2025</v>
      </c>
      <c r="B6" s="52">
        <v>40943.156000000003</v>
      </c>
      <c r="C6" s="53">
        <v>110000</v>
      </c>
      <c r="D6" s="53">
        <v>188000</v>
      </c>
      <c r="E6" s="53">
        <v>250000</v>
      </c>
      <c r="F6" s="53">
        <v>252000</v>
      </c>
      <c r="G6" s="14">
        <f t="shared" si="0"/>
        <v>800000</v>
      </c>
      <c r="H6" s="14">
        <f t="shared" si="1"/>
        <v>43164.621011756572</v>
      </c>
      <c r="I6" s="14">
        <f t="shared" si="2"/>
        <v>756835.37898824341</v>
      </c>
    </row>
    <row r="7" spans="1:9" ht="15.75" customHeight="1" x14ac:dyDescent="0.25">
      <c r="A7" s="7">
        <f t="shared" si="3"/>
        <v>2026</v>
      </c>
      <c r="B7" s="52">
        <v>40478.227200000001</v>
      </c>
      <c r="C7" s="53">
        <v>113000</v>
      </c>
      <c r="D7" s="53">
        <v>184000</v>
      </c>
      <c r="E7" s="53">
        <v>244000</v>
      </c>
      <c r="F7" s="53">
        <v>251000</v>
      </c>
      <c r="G7" s="14">
        <f t="shared" si="0"/>
        <v>792000</v>
      </c>
      <c r="H7" s="14">
        <f t="shared" si="1"/>
        <v>42674.466431356108</v>
      </c>
      <c r="I7" s="14">
        <f t="shared" si="2"/>
        <v>749325.53356864385</v>
      </c>
    </row>
    <row r="8" spans="1:9" ht="15.75" customHeight="1" x14ac:dyDescent="0.25">
      <c r="A8" s="7">
        <f t="shared" si="3"/>
        <v>2027</v>
      </c>
      <c r="B8" s="52">
        <v>40015.752399999998</v>
      </c>
      <c r="C8" s="53">
        <v>117000</v>
      </c>
      <c r="D8" s="53">
        <v>184000</v>
      </c>
      <c r="E8" s="53">
        <v>237000</v>
      </c>
      <c r="F8" s="53">
        <v>250000</v>
      </c>
      <c r="G8" s="14">
        <f t="shared" si="0"/>
        <v>788000</v>
      </c>
      <c r="H8" s="14">
        <f t="shared" si="1"/>
        <v>42186.898998364668</v>
      </c>
      <c r="I8" s="14">
        <f t="shared" si="2"/>
        <v>745813.10100163531</v>
      </c>
    </row>
    <row r="9" spans="1:9" ht="15.75" customHeight="1" x14ac:dyDescent="0.25">
      <c r="A9" s="7">
        <f t="shared" si="3"/>
        <v>2028</v>
      </c>
      <c r="B9" s="52">
        <v>39544.701000000008</v>
      </c>
      <c r="C9" s="53">
        <v>119000</v>
      </c>
      <c r="D9" s="53">
        <v>185000</v>
      </c>
      <c r="E9" s="53">
        <v>230000</v>
      </c>
      <c r="F9" s="53">
        <v>250000</v>
      </c>
      <c r="G9" s="14">
        <f t="shared" si="0"/>
        <v>784000</v>
      </c>
      <c r="H9" s="14">
        <f t="shared" si="1"/>
        <v>41690.289622232136</v>
      </c>
      <c r="I9" s="14">
        <f t="shared" si="2"/>
        <v>742309.71037776791</v>
      </c>
    </row>
    <row r="10" spans="1:9" ht="15.75" customHeight="1" x14ac:dyDescent="0.25">
      <c r="A10" s="7">
        <f t="shared" si="3"/>
        <v>2029</v>
      </c>
      <c r="B10" s="52">
        <v>39076.267200000009</v>
      </c>
      <c r="C10" s="53">
        <v>121000</v>
      </c>
      <c r="D10" s="53">
        <v>187000</v>
      </c>
      <c r="E10" s="53">
        <v>221000</v>
      </c>
      <c r="F10" s="53">
        <v>250000</v>
      </c>
      <c r="G10" s="14">
        <f t="shared" si="0"/>
        <v>779000</v>
      </c>
      <c r="H10" s="14">
        <f t="shared" si="1"/>
        <v>41196.439870002556</v>
      </c>
      <c r="I10" s="14">
        <f t="shared" si="2"/>
        <v>737803.56012999744</v>
      </c>
    </row>
    <row r="11" spans="1:9" ht="15.75" customHeight="1" x14ac:dyDescent="0.25">
      <c r="A11" s="7">
        <f t="shared" si="3"/>
        <v>2030</v>
      </c>
      <c r="B11" s="52">
        <v>38599.584000000003</v>
      </c>
      <c r="C11" s="53">
        <v>122000</v>
      </c>
      <c r="D11" s="53">
        <v>192000</v>
      </c>
      <c r="E11" s="53">
        <v>213000</v>
      </c>
      <c r="F11" s="53">
        <v>249000</v>
      </c>
      <c r="G11" s="14">
        <f t="shared" si="0"/>
        <v>776000</v>
      </c>
      <c r="H11" s="14">
        <f t="shared" si="1"/>
        <v>40693.893127619733</v>
      </c>
      <c r="I11" s="14">
        <f t="shared" si="2"/>
        <v>735306.10687238025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7.0446007107099917E-2</v>
      </c>
    </row>
    <row r="5" spans="1:8" ht="15.75" customHeight="1" x14ac:dyDescent="0.25">
      <c r="B5" s="16" t="s">
        <v>70</v>
      </c>
      <c r="C5" s="54">
        <v>4.0699537803532949E-2</v>
      </c>
    </row>
    <row r="6" spans="1:8" ht="15.75" customHeight="1" x14ac:dyDescent="0.25">
      <c r="B6" s="16" t="s">
        <v>71</v>
      </c>
      <c r="C6" s="54">
        <v>0.1153235796921131</v>
      </c>
    </row>
    <row r="7" spans="1:8" ht="15.75" customHeight="1" x14ac:dyDescent="0.25">
      <c r="B7" s="16" t="s">
        <v>72</v>
      </c>
      <c r="C7" s="54">
        <v>0.41170082914832029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0.27875757286865838</v>
      </c>
    </row>
    <row r="10" spans="1:8" ht="15.75" customHeight="1" x14ac:dyDescent="0.25">
      <c r="B10" s="16" t="s">
        <v>75</v>
      </c>
      <c r="C10" s="54">
        <v>8.3072473380275388E-2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2.2340374351672191E-2</v>
      </c>
      <c r="D14" s="54">
        <v>2.2340374351672191E-2</v>
      </c>
      <c r="E14" s="54">
        <v>2.2340374351672191E-2</v>
      </c>
      <c r="F14" s="54">
        <v>2.2340374351672191E-2</v>
      </c>
    </row>
    <row r="15" spans="1:8" ht="15.75" customHeight="1" x14ac:dyDescent="0.25">
      <c r="B15" s="16" t="s">
        <v>82</v>
      </c>
      <c r="C15" s="54">
        <v>0.1247605641483811</v>
      </c>
      <c r="D15" s="54">
        <v>0.1247605641483811</v>
      </c>
      <c r="E15" s="54">
        <v>0.1247605641483811</v>
      </c>
      <c r="F15" s="54">
        <v>0.1247605641483811</v>
      </c>
    </row>
    <row r="16" spans="1:8" ht="15.75" customHeight="1" x14ac:dyDescent="0.25">
      <c r="B16" s="16" t="s">
        <v>83</v>
      </c>
      <c r="C16" s="54">
        <v>2.80941191099555E-2</v>
      </c>
      <c r="D16" s="54">
        <v>2.80941191099555E-2</v>
      </c>
      <c r="E16" s="54">
        <v>2.80941191099555E-2</v>
      </c>
      <c r="F16" s="54">
        <v>2.80941191099555E-2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6.3401446240469216E-3</v>
      </c>
      <c r="D19" s="54">
        <v>6.3401446240469216E-3</v>
      </c>
      <c r="E19" s="54">
        <v>6.3401446240469216E-3</v>
      </c>
      <c r="F19" s="54">
        <v>6.3401446240469216E-3</v>
      </c>
    </row>
    <row r="20" spans="1:8" ht="15.75" customHeight="1" x14ac:dyDescent="0.25">
      <c r="B20" s="16" t="s">
        <v>87</v>
      </c>
      <c r="C20" s="54">
        <v>5.0909050821758443E-2</v>
      </c>
      <c r="D20" s="54">
        <v>5.0909050821758443E-2</v>
      </c>
      <c r="E20" s="54">
        <v>5.0909050821758443E-2</v>
      </c>
      <c r="F20" s="54">
        <v>5.0909050821758443E-2</v>
      </c>
    </row>
    <row r="21" spans="1:8" ht="15.75" customHeight="1" x14ac:dyDescent="0.25">
      <c r="B21" s="16" t="s">
        <v>88</v>
      </c>
      <c r="C21" s="54">
        <v>0.1854839375377427</v>
      </c>
      <c r="D21" s="54">
        <v>0.1854839375377427</v>
      </c>
      <c r="E21" s="54">
        <v>0.1854839375377427</v>
      </c>
      <c r="F21" s="54">
        <v>0.1854839375377427</v>
      </c>
    </row>
    <row r="22" spans="1:8" ht="15.75" customHeight="1" x14ac:dyDescent="0.25">
      <c r="B22" s="16" t="s">
        <v>89</v>
      </c>
      <c r="C22" s="54">
        <v>0.58207180940644321</v>
      </c>
      <c r="D22" s="54">
        <v>0.58207180940644321</v>
      </c>
      <c r="E22" s="54">
        <v>0.58207180940644321</v>
      </c>
      <c r="F22" s="54">
        <v>0.58207180940644321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3.5099999999999999E-2</v>
      </c>
    </row>
    <row r="27" spans="1:8" ht="15.75" customHeight="1" x14ac:dyDescent="0.25">
      <c r="B27" s="16" t="s">
        <v>92</v>
      </c>
      <c r="C27" s="54">
        <v>3.0300000000000001E-2</v>
      </c>
    </row>
    <row r="28" spans="1:8" ht="15.75" customHeight="1" x14ac:dyDescent="0.25">
      <c r="B28" s="16" t="s">
        <v>93</v>
      </c>
      <c r="C28" s="54">
        <v>4.2500000000000003E-2</v>
      </c>
    </row>
    <row r="29" spans="1:8" ht="15.75" customHeight="1" x14ac:dyDescent="0.25">
      <c r="B29" s="16" t="s">
        <v>94</v>
      </c>
      <c r="C29" s="54">
        <v>0.1144</v>
      </c>
    </row>
    <row r="30" spans="1:8" ht="15.75" customHeight="1" x14ac:dyDescent="0.25">
      <c r="B30" s="16" t="s">
        <v>95</v>
      </c>
      <c r="C30" s="54">
        <v>6.6100000000000006E-2</v>
      </c>
    </row>
    <row r="31" spans="1:8" ht="15.75" customHeight="1" x14ac:dyDescent="0.25">
      <c r="B31" s="16" t="s">
        <v>96</v>
      </c>
      <c r="C31" s="54">
        <v>4.99E-2</v>
      </c>
    </row>
    <row r="32" spans="1:8" ht="15.75" customHeight="1" x14ac:dyDescent="0.25">
      <c r="B32" s="16" t="s">
        <v>97</v>
      </c>
      <c r="C32" s="54">
        <v>0.10150000000000001</v>
      </c>
    </row>
    <row r="33" spans="2:3" ht="15.75" customHeight="1" x14ac:dyDescent="0.25">
      <c r="B33" s="16" t="s">
        <v>98</v>
      </c>
      <c r="C33" s="54">
        <v>0.24299999999999999</v>
      </c>
    </row>
    <row r="34" spans="2:3" ht="15.75" customHeight="1" x14ac:dyDescent="0.25">
      <c r="B34" s="16" t="s">
        <v>99</v>
      </c>
      <c r="C34" s="54">
        <v>0.31719999999776483</v>
      </c>
    </row>
    <row r="35" spans="2:3" ht="15.75" customHeight="1" x14ac:dyDescent="0.25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0.8837159</v>
      </c>
      <c r="D2" s="55">
        <v>0.8837159</v>
      </c>
      <c r="E2" s="55">
        <v>0.92609283000000009</v>
      </c>
      <c r="F2" s="55">
        <v>0.78201522999999995</v>
      </c>
      <c r="G2" s="55">
        <v>0.72783874999999998</v>
      </c>
    </row>
    <row r="3" spans="1:15" ht="15.75" customHeight="1" x14ac:dyDescent="0.25">
      <c r="B3" s="7" t="s">
        <v>103</v>
      </c>
      <c r="C3" s="55">
        <v>9.2578820999999992E-2</v>
      </c>
      <c r="D3" s="55">
        <v>9.2578820999999992E-2</v>
      </c>
      <c r="E3" s="55">
        <v>5.6453351999999998E-2</v>
      </c>
      <c r="F3" s="55">
        <v>0.16686777</v>
      </c>
      <c r="G3" s="55">
        <v>0.20194300000000001</v>
      </c>
    </row>
    <row r="4" spans="1:15" ht="15.75" customHeight="1" x14ac:dyDescent="0.25">
      <c r="B4" s="7" t="s">
        <v>104</v>
      </c>
      <c r="C4" s="56">
        <v>1.5584303000000001E-2</v>
      </c>
      <c r="D4" s="56">
        <v>1.5584303000000001E-2</v>
      </c>
      <c r="E4" s="56">
        <v>9.9589859999999995E-3</v>
      </c>
      <c r="F4" s="56">
        <v>3.1561387000000003E-2</v>
      </c>
      <c r="G4" s="56">
        <v>5.6892027999999997E-2</v>
      </c>
    </row>
    <row r="5" spans="1:15" ht="15.75" customHeight="1" x14ac:dyDescent="0.25">
      <c r="B5" s="7" t="s">
        <v>105</v>
      </c>
      <c r="C5" s="56">
        <v>8.1209743000000001E-3</v>
      </c>
      <c r="D5" s="56">
        <v>8.1209743000000001E-3</v>
      </c>
      <c r="E5" s="56">
        <v>7.4948102000000003E-3</v>
      </c>
      <c r="F5" s="56">
        <v>1.9555667999999998E-2</v>
      </c>
      <c r="G5" s="56">
        <v>1.33262E-2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0.79949196</v>
      </c>
      <c r="D8" s="55">
        <v>0.79949196</v>
      </c>
      <c r="E8" s="55">
        <v>0.88375214000000002</v>
      </c>
      <c r="F8" s="55">
        <v>0.95753754000000002</v>
      </c>
      <c r="G8" s="55">
        <v>0.96137626999999992</v>
      </c>
    </row>
    <row r="9" spans="1:15" ht="15.75" customHeight="1" x14ac:dyDescent="0.25">
      <c r="B9" s="7" t="s">
        <v>108</v>
      </c>
      <c r="C9" s="55">
        <v>0.15305129000000001</v>
      </c>
      <c r="D9" s="55">
        <v>0.15305129000000001</v>
      </c>
      <c r="E9" s="55">
        <v>0.11124784</v>
      </c>
      <c r="F9" s="55">
        <v>3.9856020999999998E-2</v>
      </c>
      <c r="G9" s="55">
        <v>3.7202987999999999E-2</v>
      </c>
    </row>
    <row r="10" spans="1:15" ht="15.75" customHeight="1" x14ac:dyDescent="0.25">
      <c r="B10" s="7" t="s">
        <v>109</v>
      </c>
      <c r="C10" s="56">
        <v>4.7456793999999997E-2</v>
      </c>
      <c r="D10" s="56">
        <v>4.7456793999999997E-2</v>
      </c>
      <c r="E10" s="56">
        <v>4.9999797000000014E-3</v>
      </c>
      <c r="F10" s="56">
        <v>2.6064590000000002E-3</v>
      </c>
      <c r="G10" s="56">
        <v>5.3492602000000005E-4</v>
      </c>
    </row>
    <row r="11" spans="1:15" ht="15.75" customHeight="1" x14ac:dyDescent="0.25">
      <c r="B11" s="7" t="s">
        <v>110</v>
      </c>
      <c r="C11" s="56">
        <v>0</v>
      </c>
      <c r="D11" s="56">
        <v>0</v>
      </c>
      <c r="E11" s="56">
        <v>0</v>
      </c>
      <c r="F11" s="56">
        <v>0</v>
      </c>
      <c r="G11" s="56">
        <v>8.8581108000000003E-4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0.11741428550000001</v>
      </c>
      <c r="D14" s="57">
        <v>0.104521495984</v>
      </c>
      <c r="E14" s="57">
        <v>0.104521495984</v>
      </c>
      <c r="F14" s="57">
        <v>7.1872665149799994E-2</v>
      </c>
      <c r="G14" s="57">
        <v>7.1872665149799994E-2</v>
      </c>
      <c r="H14" s="58">
        <v>0.30099999999999999</v>
      </c>
      <c r="I14" s="58">
        <v>0.30099999999999999</v>
      </c>
      <c r="J14" s="58">
        <v>0.30099999999999999</v>
      </c>
      <c r="K14" s="58">
        <v>0.30099999999999999</v>
      </c>
      <c r="L14" s="58">
        <v>8.2021083731800004E-2</v>
      </c>
      <c r="M14" s="58">
        <v>5.9779552035899998E-2</v>
      </c>
      <c r="N14" s="58">
        <v>9.0776012303949993E-2</v>
      </c>
      <c r="O14" s="58">
        <v>0.117165831641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6.4942202290439385E-2</v>
      </c>
      <c r="D15" s="55">
        <f t="shared" si="0"/>
        <v>5.7811160771337952E-2</v>
      </c>
      <c r="E15" s="55">
        <f t="shared" si="0"/>
        <v>5.7811160771337952E-2</v>
      </c>
      <c r="F15" s="55">
        <f t="shared" si="0"/>
        <v>3.9752992060845302E-2</v>
      </c>
      <c r="G15" s="55">
        <f t="shared" si="0"/>
        <v>3.9752992060845302E-2</v>
      </c>
      <c r="H15" s="55">
        <f t="shared" si="0"/>
        <v>0.16648402539929652</v>
      </c>
      <c r="I15" s="55">
        <f t="shared" si="0"/>
        <v>0.16648402539929652</v>
      </c>
      <c r="J15" s="55">
        <f t="shared" si="0"/>
        <v>0.16648402539929652</v>
      </c>
      <c r="K15" s="55">
        <f t="shared" si="0"/>
        <v>0.16648402539929652</v>
      </c>
      <c r="L15" s="55">
        <f t="shared" si="0"/>
        <v>4.5366113579012685E-2</v>
      </c>
      <c r="M15" s="55">
        <f t="shared" si="0"/>
        <v>3.3064254018283529E-2</v>
      </c>
      <c r="N15" s="55">
        <f t="shared" si="0"/>
        <v>5.020849148856367E-2</v>
      </c>
      <c r="O15" s="55">
        <f t="shared" si="0"/>
        <v>6.4804781697175892E-2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0.26981300000000003</v>
      </c>
      <c r="D2" s="56">
        <v>0.182699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0.23890230000000001</v>
      </c>
      <c r="D3" s="56">
        <v>0.15771360000000001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0.36290050000000001</v>
      </c>
      <c r="D4" s="56">
        <v>0.36913839999999998</v>
      </c>
      <c r="E4" s="56">
        <v>0.51563525199890103</v>
      </c>
      <c r="F4" s="56">
        <v>0.301312446594238</v>
      </c>
      <c r="G4" s="56">
        <v>0</v>
      </c>
    </row>
    <row r="5" spans="1:7" x14ac:dyDescent="0.25">
      <c r="B5" s="98" t="s">
        <v>122</v>
      </c>
      <c r="C5" s="55">
        <v>0.1283842</v>
      </c>
      <c r="D5" s="55">
        <v>0.29044900000000001</v>
      </c>
      <c r="E5" s="55">
        <v>0.48436474800109902</v>
      </c>
      <c r="F5" s="55">
        <v>0.69868755340576205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2022-02-01T03:23:55Z</dcterms:modified>
</cp:coreProperties>
</file>