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2A89B329-C569-4632-9570-1DED85378293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5" i="2"/>
  <c r="A32" i="2"/>
  <c r="A27" i="2"/>
  <c r="A24" i="2"/>
  <c r="A19" i="2"/>
  <c r="A16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1" i="2" s="1"/>
  <c r="C33" i="1"/>
  <c r="C20" i="1"/>
  <c r="A17" i="2" l="1"/>
  <c r="A25" i="2"/>
  <c r="A33" i="2"/>
  <c r="A18" i="2"/>
  <c r="A26" i="2"/>
  <c r="A34" i="2"/>
  <c r="A39" i="2"/>
  <c r="A20" i="2"/>
  <c r="A36" i="2"/>
  <c r="A13" i="2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12" i="2"/>
  <c r="A28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<sst xmlns="http://schemas.openxmlformats.org/spreadsheetml/2006/main" count="2092" uniqueCount="341">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</sst>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117657960</v>
      </c>
    </row>
    <row r="8" spans="1:3" ht="15" customHeight="1" x14ac:dyDescent="0.25">
      <c r="B8" s="7" t="s">
        <v>8</v>
      </c>
      <c r="C8" s="46">
        <v>0.219</v>
      </c>
    </row>
    <row r="9" spans="1:3" ht="15" customHeight="1" x14ac:dyDescent="0.25">
      <c r="B9" s="7" t="s">
        <v>9</v>
      </c>
      <c r="C9" s="47">
        <v>0.1323</v>
      </c>
    </row>
    <row r="10" spans="1:3" ht="15" customHeight="1" x14ac:dyDescent="0.25">
      <c r="B10" s="7" t="s">
        <v>10</v>
      </c>
      <c r="C10" s="47">
        <v>0.62193199157714796</v>
      </c>
    </row>
    <row r="11" spans="1:3" ht="15" customHeight="1" x14ac:dyDescent="0.25">
      <c r="B11" s="7" t="s">
        <v>11</v>
      </c>
      <c r="C11" s="46">
        <v>0.51200000000000001</v>
      </c>
    </row>
    <row r="12" spans="1:3" ht="15" customHeight="1" x14ac:dyDescent="0.25">
      <c r="B12" s="7" t="s">
        <v>12</v>
      </c>
      <c r="C12" s="46">
        <v>0.73199999999999998</v>
      </c>
    </row>
    <row r="13" spans="1:3" ht="15" customHeight="1" x14ac:dyDescent="0.25">
      <c r="B13" s="7" t="s">
        <v>13</v>
      </c>
      <c r="C13" s="46">
        <v>0.28000000000000003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0.115</v>
      </c>
    </row>
    <row r="24" spans="1:3" ht="15" customHeight="1" x14ac:dyDescent="0.25">
      <c r="B24" s="12" t="s">
        <v>22</v>
      </c>
      <c r="C24" s="47">
        <v>0.6835</v>
      </c>
    </row>
    <row r="25" spans="1:3" ht="15" customHeight="1" x14ac:dyDescent="0.25">
      <c r="B25" s="12" t="s">
        <v>23</v>
      </c>
      <c r="C25" s="47">
        <v>0.1807</v>
      </c>
    </row>
    <row r="26" spans="1:3" ht="15" customHeight="1" x14ac:dyDescent="0.25">
      <c r="B26" s="12" t="s">
        <v>24</v>
      </c>
      <c r="C26" s="47">
        <v>2.0799999999999999E-2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0.30499999999999999</v>
      </c>
    </row>
    <row r="30" spans="1:3" ht="14.25" customHeight="1" x14ac:dyDescent="0.25">
      <c r="B30" s="22" t="s">
        <v>27</v>
      </c>
      <c r="C30" s="49">
        <v>7.9000000000000001E-2</v>
      </c>
    </row>
    <row r="31" spans="1:3" ht="14.25" customHeight="1" x14ac:dyDescent="0.25">
      <c r="B31" s="22" t="s">
        <v>28</v>
      </c>
      <c r="C31" s="49">
        <v>0.14399999999999999</v>
      </c>
    </row>
    <row r="32" spans="1:3" ht="14.25" customHeight="1" x14ac:dyDescent="0.25">
      <c r="B32" s="22" t="s">
        <v>29</v>
      </c>
      <c r="C32" s="49">
        <v>0.47199999999999998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21.6603212522026</v>
      </c>
    </row>
    <row r="38" spans="1:5" ht="15" customHeight="1" x14ac:dyDescent="0.25">
      <c r="B38" s="28" t="s">
        <v>34</v>
      </c>
      <c r="C38" s="117">
        <v>28.256772668291301</v>
      </c>
      <c r="D38" s="9"/>
      <c r="E38" s="10"/>
    </row>
    <row r="39" spans="1:5" ht="15" customHeight="1" x14ac:dyDescent="0.25">
      <c r="B39" s="28" t="s">
        <v>35</v>
      </c>
      <c r="C39" s="117">
        <v>34.274759355621804</v>
      </c>
      <c r="D39" s="9"/>
      <c r="E39" s="9"/>
    </row>
    <row r="40" spans="1:5" ht="15" customHeight="1" x14ac:dyDescent="0.25">
      <c r="B40" s="28" t="s">
        <v>36</v>
      </c>
      <c r="C40" s="117">
        <v>145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13.927570599999999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2.8846500000000001E-2</v>
      </c>
      <c r="D45" s="9"/>
    </row>
    <row r="46" spans="1:5" ht="15.75" customHeight="1" x14ac:dyDescent="0.25">
      <c r="B46" s="28" t="s">
        <v>41</v>
      </c>
      <c r="C46" s="47">
        <v>0.1006983</v>
      </c>
      <c r="D46" s="9"/>
    </row>
    <row r="47" spans="1:5" ht="15.75" customHeight="1" x14ac:dyDescent="0.25">
      <c r="B47" s="28" t="s">
        <v>42</v>
      </c>
      <c r="C47" s="47">
        <v>0.44022289999999997</v>
      </c>
      <c r="D47" s="9"/>
      <c r="E47" s="10"/>
    </row>
    <row r="48" spans="1:5" ht="15" customHeight="1" x14ac:dyDescent="0.25">
      <c r="B48" s="28" t="s">
        <v>43</v>
      </c>
      <c r="C48" s="48">
        <v>0.43023230000000001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2.4</v>
      </c>
      <c r="D51" s="9"/>
    </row>
    <row r="52" spans="1:4" ht="15" customHeight="1" x14ac:dyDescent="0.25">
      <c r="B52" s="28" t="s">
        <v>46</v>
      </c>
      <c r="C52" s="51">
        <v>2.4</v>
      </c>
    </row>
    <row r="53" spans="1:4" ht="15.75" customHeight="1" x14ac:dyDescent="0.25">
      <c r="B53" s="28" t="s">
        <v>47</v>
      </c>
      <c r="C53" s="51">
        <v>2.4</v>
      </c>
    </row>
    <row r="54" spans="1:4" ht="15.75" customHeight="1" x14ac:dyDescent="0.25">
      <c r="B54" s="28" t="s">
        <v>48</v>
      </c>
      <c r="C54" s="51">
        <v>2.4</v>
      </c>
    </row>
    <row r="55" spans="1:4" ht="15.75" customHeight="1" x14ac:dyDescent="0.25">
      <c r="B55" s="28" t="s">
        <v>49</v>
      </c>
      <c r="C55" s="51">
        <v>2.4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2.1759475900795511E-2</v>
      </c>
    </row>
    <row r="59" spans="1:4" ht="15.75" customHeight="1" x14ac:dyDescent="0.25">
      <c r="B59" s="28" t="s">
        <v>52</v>
      </c>
      <c r="C59" s="46">
        <v>0.42552765941828741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0.12167087343921699</v>
      </c>
      <c r="C2" s="115">
        <v>0.95</v>
      </c>
      <c r="D2" s="116">
        <v>42.501437539526727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39.532089276751883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170.9591808116555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1.4605445677891711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12.664388720547789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12.664388720547789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12.664388720547789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12.664388720547789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12.664388720547789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12.664388720547789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0.37115452044313663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2.6852323958333302E-3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0.19870309999999999</v>
      </c>
      <c r="C18" s="115">
        <v>0.95</v>
      </c>
      <c r="D18" s="116">
        <v>4.0144932296368099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0.19870309999999999</v>
      </c>
      <c r="C19" s="115">
        <v>0.95</v>
      </c>
      <c r="D19" s="116">
        <v>4.0144932296368099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0.78935350000000004</v>
      </c>
      <c r="C21" s="115">
        <v>0.95</v>
      </c>
      <c r="D21" s="116">
        <v>11.931837010261511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21.672337451693281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4.0619684601961064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0.59068909005534997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0.38773632049560502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18.225977519614752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0.202744916081428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0.22</v>
      </c>
      <c r="C29" s="115">
        <v>0.95</v>
      </c>
      <c r="D29" s="116">
        <v>78.207761686108483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5.5168582768474046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0.76115541772848727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0.26009565350000002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0.43742431252508701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0.59549687518251504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1.5696029987704641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0.595434482675674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5">
      <c r="A3" s="4" t="s">
        <v>204</v>
      </c>
      <c r="B3" s="18">
        <f>frac_mam_1month * 2.6</f>
        <v>0.43244217932224405</v>
      </c>
      <c r="C3" s="18">
        <f>frac_mam_1_5months * 2.6</f>
        <v>0.43244217932224405</v>
      </c>
      <c r="D3" s="18">
        <f>frac_mam_6_11months * 2.6</f>
        <v>0.42419154345989202</v>
      </c>
      <c r="E3" s="18">
        <f>frac_mam_12_23months * 2.6</f>
        <v>0.36336329877376622</v>
      </c>
      <c r="F3" s="18">
        <f>frac_mam_24_59months * 2.6</f>
        <v>0.30784431993961359</v>
      </c>
    </row>
    <row r="4" spans="1:6" ht="15.75" customHeight="1" x14ac:dyDescent="0.25">
      <c r="A4" s="4" t="s">
        <v>205</v>
      </c>
      <c r="B4" s="18">
        <f>frac_sam_1month * 2.6</f>
        <v>0.37773870229721079</v>
      </c>
      <c r="C4" s="18">
        <f>frac_sam_1_5months * 2.6</f>
        <v>0.37773870229721079</v>
      </c>
      <c r="D4" s="18">
        <f>frac_sam_6_11months * 2.6</f>
        <v>0.2799910530447966</v>
      </c>
      <c r="E4" s="18">
        <f>frac_sam_12_23months * 2.6</f>
        <v>0.20391173511743557</v>
      </c>
      <c r="F4" s="18">
        <f>frac_sam_24_59months * 2.6</f>
        <v>0.16102646738290788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0.219</v>
      </c>
      <c r="E2" s="65">
        <f>food_insecure</f>
        <v>0.219</v>
      </c>
      <c r="F2" s="65">
        <f>food_insecure</f>
        <v>0.219</v>
      </c>
      <c r="G2" s="65">
        <f>food_insecure</f>
        <v>0.219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0.219</v>
      </c>
      <c r="F5" s="65">
        <f>food_insecure</f>
        <v>0.219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0.219</v>
      </c>
      <c r="F8" s="65">
        <f>food_insecure</f>
        <v>0.219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0.219</v>
      </c>
      <c r="F9" s="65">
        <f>food_insecure</f>
        <v>0.219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0.73199999999999998</v>
      </c>
      <c r="E10" s="65">
        <f>IF(ISBLANK(comm_deliv), frac_children_health_facility,1)</f>
        <v>0.73199999999999998</v>
      </c>
      <c r="F10" s="65">
        <f>IF(ISBLANK(comm_deliv), frac_children_health_facility,1)</f>
        <v>0.73199999999999998</v>
      </c>
      <c r="G10" s="65">
        <f>IF(ISBLANK(comm_deliv), frac_children_health_facility,1)</f>
        <v>0.73199999999999998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0.219</v>
      </c>
      <c r="I15" s="65">
        <f>food_insecure</f>
        <v>0.219</v>
      </c>
      <c r="J15" s="65">
        <f>food_insecure</f>
        <v>0.219</v>
      </c>
      <c r="K15" s="65">
        <f>food_insecure</f>
        <v>0.219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0.51200000000000001</v>
      </c>
      <c r="I18" s="65">
        <f>frac_PW_health_facility</f>
        <v>0.51200000000000001</v>
      </c>
      <c r="J18" s="65">
        <f>frac_PW_health_facility</f>
        <v>0.51200000000000001</v>
      </c>
      <c r="K18" s="65">
        <f>frac_PW_health_facility</f>
        <v>0.51200000000000001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0.1323</v>
      </c>
      <c r="I19" s="65">
        <f>frac_malaria_risk</f>
        <v>0.1323</v>
      </c>
      <c r="J19" s="65">
        <f>frac_malaria_risk</f>
        <v>0.1323</v>
      </c>
      <c r="K19" s="65">
        <f>frac_malaria_risk</f>
        <v>0.1323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0.28000000000000003</v>
      </c>
      <c r="M24" s="65">
        <f>famplan_unmet_need</f>
        <v>0.28000000000000003</v>
      </c>
      <c r="N24" s="65">
        <f>famplan_unmet_need</f>
        <v>0.28000000000000003</v>
      </c>
      <c r="O24" s="65">
        <f>famplan_unmet_need</f>
        <v>0.28000000000000003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0.20264067183456447</v>
      </c>
      <c r="M25" s="65">
        <f>(1-food_insecure)*(0.49)+food_insecure*(0.7)</f>
        <v>0.53598999999999997</v>
      </c>
      <c r="N25" s="65">
        <f>(1-food_insecure)*(0.49)+food_insecure*(0.7)</f>
        <v>0.53598999999999997</v>
      </c>
      <c r="O25" s="65">
        <f>(1-food_insecure)*(0.49)+food_insecure*(0.7)</f>
        <v>0.53598999999999997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8.6846002214813339E-2</v>
      </c>
      <c r="M26" s="65">
        <f>(1-food_insecure)*(0.21)+food_insecure*(0.3)</f>
        <v>0.22970999999999997</v>
      </c>
      <c r="N26" s="65">
        <f>(1-food_insecure)*(0.21)+food_insecure*(0.3)</f>
        <v>0.22970999999999997</v>
      </c>
      <c r="O26" s="65">
        <f>(1-food_insecure)*(0.21)+food_insecure*(0.3)</f>
        <v>0.22970999999999997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8.8581334373474235E-2</v>
      </c>
      <c r="M27" s="65">
        <f>(1-food_insecure)*(0.3)</f>
        <v>0.23430000000000001</v>
      </c>
      <c r="N27" s="65">
        <f>(1-food_insecure)*(0.3)</f>
        <v>0.23430000000000001</v>
      </c>
      <c r="O27" s="65">
        <f>(1-food_insecure)*(0.3)</f>
        <v>0.23430000000000001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0.62193199157714796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0.1323</v>
      </c>
      <c r="D34" s="65">
        <f t="shared" si="3"/>
        <v>0.1323</v>
      </c>
      <c r="E34" s="65">
        <f t="shared" si="3"/>
        <v>0.1323</v>
      </c>
      <c r="F34" s="65">
        <f t="shared" si="3"/>
        <v>0.1323</v>
      </c>
      <c r="G34" s="65">
        <f t="shared" si="3"/>
        <v>0.1323</v>
      </c>
      <c r="H34" s="65">
        <f t="shared" si="3"/>
        <v>0.1323</v>
      </c>
      <c r="I34" s="65">
        <f t="shared" si="3"/>
        <v>0.1323</v>
      </c>
      <c r="J34" s="65">
        <f t="shared" si="3"/>
        <v>0.1323</v>
      </c>
      <c r="K34" s="65">
        <f t="shared" si="3"/>
        <v>0.1323</v>
      </c>
      <c r="L34" s="65">
        <f t="shared" si="3"/>
        <v>0.1323</v>
      </c>
      <c r="M34" s="65">
        <f t="shared" si="3"/>
        <v>0.1323</v>
      </c>
      <c r="N34" s="65">
        <f t="shared" si="3"/>
        <v>0.1323</v>
      </c>
      <c r="O34" s="65">
        <f t="shared" si="3"/>
        <v>0.1323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24957695.295400001</v>
      </c>
      <c r="C2" s="53">
        <v>59567000</v>
      </c>
      <c r="D2" s="53">
        <v>113886000</v>
      </c>
      <c r="E2" s="53">
        <v>104436000</v>
      </c>
      <c r="F2" s="53">
        <v>84020000</v>
      </c>
      <c r="G2" s="14">
        <f t="shared" ref="G2:G11" si="0">C2+D2+E2+F2</f>
        <v>361909000</v>
      </c>
      <c r="H2" s="14">
        <f t="shared" ref="H2:H11" si="1">(B2 + stillbirth*B2/(1000-stillbirth))/(1-abortion)</f>
        <v>26530613.167617861</v>
      </c>
      <c r="I2" s="14">
        <f t="shared" ref="I2:I11" si="2">G2-H2</f>
        <v>335378386.83238214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24871390.563999999</v>
      </c>
      <c r="C3" s="53">
        <v>59681000</v>
      </c>
      <c r="D3" s="53">
        <v>114524000</v>
      </c>
      <c r="E3" s="53">
        <v>105540000</v>
      </c>
      <c r="F3" s="53">
        <v>85971000</v>
      </c>
      <c r="G3" s="14">
        <f t="shared" si="0"/>
        <v>365716000</v>
      </c>
      <c r="H3" s="14">
        <f t="shared" si="1"/>
        <v>26438869.221864559</v>
      </c>
      <c r="I3" s="14">
        <f t="shared" si="2"/>
        <v>339277130.77813542</v>
      </c>
    </row>
    <row r="4" spans="1:9" ht="15.75" customHeight="1" x14ac:dyDescent="0.25">
      <c r="A4" s="7">
        <f t="shared" si="3"/>
        <v>2023</v>
      </c>
      <c r="B4" s="52">
        <v>24774091.577199999</v>
      </c>
      <c r="C4" s="53">
        <v>59748000</v>
      </c>
      <c r="D4" s="53">
        <v>115170000</v>
      </c>
      <c r="E4" s="53">
        <v>106506000</v>
      </c>
      <c r="F4" s="53">
        <v>88002000</v>
      </c>
      <c r="G4" s="14">
        <f t="shared" si="0"/>
        <v>369426000</v>
      </c>
      <c r="H4" s="14">
        <f t="shared" si="1"/>
        <v>26335438.125770211</v>
      </c>
      <c r="I4" s="14">
        <f t="shared" si="2"/>
        <v>343090561.87422979</v>
      </c>
    </row>
    <row r="5" spans="1:9" ht="15.75" customHeight="1" x14ac:dyDescent="0.25">
      <c r="A5" s="7">
        <f t="shared" si="3"/>
        <v>2024</v>
      </c>
      <c r="B5" s="52">
        <v>24665684.802000001</v>
      </c>
      <c r="C5" s="53">
        <v>59661000</v>
      </c>
      <c r="D5" s="53">
        <v>115750000</v>
      </c>
      <c r="E5" s="53">
        <v>107359000</v>
      </c>
      <c r="F5" s="53">
        <v>90040000</v>
      </c>
      <c r="G5" s="14">
        <f t="shared" si="0"/>
        <v>372810000</v>
      </c>
      <c r="H5" s="14">
        <f t="shared" si="1"/>
        <v>26220199.191103429</v>
      </c>
      <c r="I5" s="14">
        <f t="shared" si="2"/>
        <v>346589800.80889654</v>
      </c>
    </row>
    <row r="6" spans="1:9" ht="15.75" customHeight="1" x14ac:dyDescent="0.25">
      <c r="A6" s="7">
        <f t="shared" si="3"/>
        <v>2025</v>
      </c>
      <c r="B6" s="52">
        <v>24546072.903000001</v>
      </c>
      <c r="C6" s="53">
        <v>59363000</v>
      </c>
      <c r="D6" s="53">
        <v>116225000</v>
      </c>
      <c r="E6" s="53">
        <v>108123000</v>
      </c>
      <c r="F6" s="53">
        <v>92034000</v>
      </c>
      <c r="G6" s="14">
        <f t="shared" si="0"/>
        <v>375745000</v>
      </c>
      <c r="H6" s="14">
        <f t="shared" si="1"/>
        <v>26093048.948060032</v>
      </c>
      <c r="I6" s="14">
        <f t="shared" si="2"/>
        <v>349651951.05193996</v>
      </c>
    </row>
    <row r="7" spans="1:9" ht="15.75" customHeight="1" x14ac:dyDescent="0.25">
      <c r="A7" s="7">
        <f t="shared" si="3"/>
        <v>2026</v>
      </c>
      <c r="B7" s="52">
        <v>24417275.365200002</v>
      </c>
      <c r="C7" s="53">
        <v>58895000</v>
      </c>
      <c r="D7" s="53">
        <v>116737000</v>
      </c>
      <c r="E7" s="53">
        <v>108899000</v>
      </c>
      <c r="F7" s="53">
        <v>93999000</v>
      </c>
      <c r="G7" s="14">
        <f t="shared" si="0"/>
        <v>378530000</v>
      </c>
      <c r="H7" s="14">
        <f t="shared" si="1"/>
        <v>25956134.15637479</v>
      </c>
      <c r="I7" s="14">
        <f t="shared" si="2"/>
        <v>352573865.84362519</v>
      </c>
    </row>
    <row r="8" spans="1:9" ht="15.75" customHeight="1" x14ac:dyDescent="0.25">
      <c r="A8" s="7">
        <f t="shared" si="3"/>
        <v>2027</v>
      </c>
      <c r="B8" s="52">
        <v>24277259.020799998</v>
      </c>
      <c r="C8" s="53">
        <v>58211000</v>
      </c>
      <c r="D8" s="53">
        <v>117160000</v>
      </c>
      <c r="E8" s="53">
        <v>109588000</v>
      </c>
      <c r="F8" s="53">
        <v>95933000</v>
      </c>
      <c r="G8" s="14">
        <f t="shared" si="0"/>
        <v>380892000</v>
      </c>
      <c r="H8" s="14">
        <f t="shared" si="1"/>
        <v>25807293.511176869</v>
      </c>
      <c r="I8" s="14">
        <f t="shared" si="2"/>
        <v>355084706.48882312</v>
      </c>
    </row>
    <row r="9" spans="1:9" ht="15.75" customHeight="1" x14ac:dyDescent="0.25">
      <c r="A9" s="7">
        <f t="shared" si="3"/>
        <v>2028</v>
      </c>
      <c r="B9" s="52">
        <v>24125888.478999998</v>
      </c>
      <c r="C9" s="53">
        <v>57439000</v>
      </c>
      <c r="D9" s="53">
        <v>117444000</v>
      </c>
      <c r="E9" s="53">
        <v>110217000</v>
      </c>
      <c r="F9" s="53">
        <v>97781000</v>
      </c>
      <c r="G9" s="14">
        <f t="shared" si="0"/>
        <v>382881000</v>
      </c>
      <c r="H9" s="14">
        <f t="shared" si="1"/>
        <v>25646383.088882837</v>
      </c>
      <c r="I9" s="14">
        <f t="shared" si="2"/>
        <v>357234616.91111714</v>
      </c>
    </row>
    <row r="10" spans="1:9" ht="15.75" customHeight="1" x14ac:dyDescent="0.25">
      <c r="A10" s="7">
        <f t="shared" si="3"/>
        <v>2029</v>
      </c>
      <c r="B10" s="52">
        <v>23963033.227600001</v>
      </c>
      <c r="C10" s="53">
        <v>56776000</v>
      </c>
      <c r="D10" s="53">
        <v>117529000</v>
      </c>
      <c r="E10" s="53">
        <v>110826000</v>
      </c>
      <c r="F10" s="53">
        <v>99480000</v>
      </c>
      <c r="G10" s="14">
        <f t="shared" si="0"/>
        <v>384611000</v>
      </c>
      <c r="H10" s="14">
        <f t="shared" si="1"/>
        <v>25473264.151975036</v>
      </c>
      <c r="I10" s="14">
        <f t="shared" si="2"/>
        <v>359137735.84802496</v>
      </c>
    </row>
    <row r="11" spans="1:9" ht="15.75" customHeight="1" x14ac:dyDescent="0.25">
      <c r="A11" s="7">
        <f t="shared" si="3"/>
        <v>2030</v>
      </c>
      <c r="B11" s="52">
        <v>23788663.155000001</v>
      </c>
      <c r="C11" s="53">
        <v>56339000</v>
      </c>
      <c r="D11" s="53">
        <v>117380000</v>
      </c>
      <c r="E11" s="53">
        <v>111437000</v>
      </c>
      <c r="F11" s="53">
        <v>100988000</v>
      </c>
      <c r="G11" s="14">
        <f t="shared" si="0"/>
        <v>386144000</v>
      </c>
      <c r="H11" s="14">
        <f t="shared" si="1"/>
        <v>25287904.691119183</v>
      </c>
      <c r="I11" s="14">
        <f t="shared" si="2"/>
        <v>360856095.30888081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7.1334933023229864E-3</v>
      </c>
    </row>
    <row r="4" spans="1:8" ht="15.75" customHeight="1" x14ac:dyDescent="0.25">
      <c r="B4" s="16" t="s">
        <v>69</v>
      </c>
      <c r="C4" s="54">
        <v>0.1236259470632976</v>
      </c>
    </row>
    <row r="5" spans="1:8" ht="15.75" customHeight="1" x14ac:dyDescent="0.25">
      <c r="B5" s="16" t="s">
        <v>70</v>
      </c>
      <c r="C5" s="54">
        <v>5.1333366726012998E-2</v>
      </c>
    </row>
    <row r="6" spans="1:8" ht="15.75" customHeight="1" x14ac:dyDescent="0.25">
      <c r="B6" s="16" t="s">
        <v>71</v>
      </c>
      <c r="C6" s="54">
        <v>0.1890203590587059</v>
      </c>
    </row>
    <row r="7" spans="1:8" ht="15.75" customHeight="1" x14ac:dyDescent="0.25">
      <c r="B7" s="16" t="s">
        <v>72</v>
      </c>
      <c r="C7" s="54">
        <v>0.43846498168558418</v>
      </c>
    </row>
    <row r="8" spans="1:8" ht="15.75" customHeight="1" x14ac:dyDescent="0.25">
      <c r="B8" s="16" t="s">
        <v>73</v>
      </c>
      <c r="C8" s="54">
        <v>7.943130021303979E-3</v>
      </c>
    </row>
    <row r="9" spans="1:8" ht="15.75" customHeight="1" x14ac:dyDescent="0.25">
      <c r="B9" s="16" t="s">
        <v>74</v>
      </c>
      <c r="C9" s="54">
        <v>0.11123585798482929</v>
      </c>
    </row>
    <row r="10" spans="1:8" ht="15.75" customHeight="1" x14ac:dyDescent="0.25">
      <c r="B10" s="16" t="s">
        <v>75</v>
      </c>
      <c r="C10" s="54">
        <v>7.12428641579433E-2</v>
      </c>
    </row>
    <row r="11" spans="1:8" ht="15.75" customHeight="1" x14ac:dyDescent="0.25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0.22684096940516779</v>
      </c>
      <c r="D14" s="54">
        <v>0.22684096940516779</v>
      </c>
      <c r="E14" s="54">
        <v>0.22684096940516779</v>
      </c>
      <c r="F14" s="54">
        <v>0.22684096940516779</v>
      </c>
    </row>
    <row r="15" spans="1:8" ht="15.75" customHeight="1" x14ac:dyDescent="0.25">
      <c r="B15" s="16" t="s">
        <v>82</v>
      </c>
      <c r="C15" s="54">
        <v>0.28937248104088609</v>
      </c>
      <c r="D15" s="54">
        <v>0.28937248104088609</v>
      </c>
      <c r="E15" s="54">
        <v>0.28937248104088609</v>
      </c>
      <c r="F15" s="54">
        <v>0.28937248104088609</v>
      </c>
    </row>
    <row r="16" spans="1:8" ht="15.75" customHeight="1" x14ac:dyDescent="0.25">
      <c r="B16" s="16" t="s">
        <v>83</v>
      </c>
      <c r="C16" s="54">
        <v>4.2642173620457677E-2</v>
      </c>
      <c r="D16" s="54">
        <v>4.2642173620457677E-2</v>
      </c>
      <c r="E16" s="54">
        <v>4.2642173620457677E-2</v>
      </c>
      <c r="F16" s="54">
        <v>4.2642173620457677E-2</v>
      </c>
    </row>
    <row r="17" spans="1:8" ht="15.75" customHeight="1" x14ac:dyDescent="0.25">
      <c r="B17" s="16" t="s">
        <v>84</v>
      </c>
      <c r="C17" s="54">
        <v>5.2127276187801823E-2</v>
      </c>
      <c r="D17" s="54">
        <v>5.2127276187801823E-2</v>
      </c>
      <c r="E17" s="54">
        <v>5.2127276187801823E-2</v>
      </c>
      <c r="F17" s="54">
        <v>5.2127276187801823E-2</v>
      </c>
    </row>
    <row r="18" spans="1:8" ht="15.75" customHeight="1" x14ac:dyDescent="0.25">
      <c r="B18" s="16" t="s">
        <v>85</v>
      </c>
      <c r="C18" s="54">
        <v>3.498236741588545E-3</v>
      </c>
      <c r="D18" s="54">
        <v>3.498236741588545E-3</v>
      </c>
      <c r="E18" s="54">
        <v>3.498236741588545E-3</v>
      </c>
      <c r="F18" s="54">
        <v>3.498236741588545E-3</v>
      </c>
    </row>
    <row r="19" spans="1:8" ht="15.75" customHeight="1" x14ac:dyDescent="0.25">
      <c r="B19" s="16" t="s">
        <v>86</v>
      </c>
      <c r="C19" s="54">
        <v>3.8444770076835719E-3</v>
      </c>
      <c r="D19" s="54">
        <v>3.8444770076835719E-3</v>
      </c>
      <c r="E19" s="54">
        <v>3.8444770076835719E-3</v>
      </c>
      <c r="F19" s="54">
        <v>3.8444770076835719E-3</v>
      </c>
    </row>
    <row r="20" spans="1:8" ht="15.75" customHeight="1" x14ac:dyDescent="0.25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88</v>
      </c>
      <c r="C21" s="54">
        <v>7.9760441725516024E-2</v>
      </c>
      <c r="D21" s="54">
        <v>7.9760441725516024E-2</v>
      </c>
      <c r="E21" s="54">
        <v>7.9760441725516024E-2</v>
      </c>
      <c r="F21" s="54">
        <v>7.9760441725516024E-2</v>
      </c>
    </row>
    <row r="22" spans="1:8" ht="15.75" customHeight="1" x14ac:dyDescent="0.25">
      <c r="B22" s="16" t="s">
        <v>89</v>
      </c>
      <c r="C22" s="54">
        <v>0.30191394427089863</v>
      </c>
      <c r="D22" s="54">
        <v>0.30191394427089863</v>
      </c>
      <c r="E22" s="54">
        <v>0.30191394427089863</v>
      </c>
      <c r="F22" s="54">
        <v>0.30191394427089863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3.44E-2</v>
      </c>
    </row>
    <row r="27" spans="1:8" ht="15.75" customHeight="1" x14ac:dyDescent="0.25">
      <c r="B27" s="16" t="s">
        <v>92</v>
      </c>
      <c r="C27" s="54">
        <v>1.1000000000000001E-3</v>
      </c>
    </row>
    <row r="28" spans="1:8" ht="15.75" customHeight="1" x14ac:dyDescent="0.25">
      <c r="B28" s="16" t="s">
        <v>93</v>
      </c>
      <c r="C28" s="54">
        <v>0.25059999999999999</v>
      </c>
    </row>
    <row r="29" spans="1:8" ht="15.75" customHeight="1" x14ac:dyDescent="0.25">
      <c r="B29" s="16" t="s">
        <v>94</v>
      </c>
      <c r="C29" s="54">
        <v>9.0700000000000003E-2</v>
      </c>
    </row>
    <row r="30" spans="1:8" ht="15.75" customHeight="1" x14ac:dyDescent="0.25">
      <c r="B30" s="16" t="s">
        <v>95</v>
      </c>
      <c r="C30" s="54">
        <v>0.16739999999999999</v>
      </c>
    </row>
    <row r="31" spans="1:8" ht="15.75" customHeight="1" x14ac:dyDescent="0.25">
      <c r="B31" s="16" t="s">
        <v>96</v>
      </c>
      <c r="C31" s="54">
        <v>6.9599999999999995E-2</v>
      </c>
    </row>
    <row r="32" spans="1:8" ht="15.75" customHeight="1" x14ac:dyDescent="0.25">
      <c r="B32" s="16" t="s">
        <v>97</v>
      </c>
      <c r="C32" s="54">
        <v>1.7999999999999999E-2</v>
      </c>
    </row>
    <row r="33" spans="2:3" ht="15.75" customHeight="1" x14ac:dyDescent="0.25">
      <c r="B33" s="16" t="s">
        <v>98</v>
      </c>
      <c r="C33" s="54">
        <v>4.5100000000000001E-2</v>
      </c>
    </row>
    <row r="34" spans="2:3" ht="15.75" customHeight="1" x14ac:dyDescent="0.25">
      <c r="B34" s="16" t="s">
        <v>99</v>
      </c>
      <c r="C34" s="54">
        <v>0.32310000000223521</v>
      </c>
    </row>
    <row r="35" spans="2:3" ht="15.75" customHeight="1" x14ac:dyDescent="0.25">
      <c r="B35" s="24" t="s">
        <v>30</v>
      </c>
      <c r="C35" s="50">
        <f>SUM(C26:C34)</f>
        <v>1.0000000000022353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0.61637592315673795</v>
      </c>
      <c r="D2" s="55">
        <v>0.61637592315673795</v>
      </c>
      <c r="E2" s="55">
        <v>0.55668443441391002</v>
      </c>
      <c r="F2" s="55">
        <v>0.33749625086784402</v>
      </c>
      <c r="G2" s="55">
        <v>0.30087503790855402</v>
      </c>
    </row>
    <row r="3" spans="1:15" ht="15.75" customHeight="1" x14ac:dyDescent="0.25">
      <c r="B3" s="7" t="s">
        <v>103</v>
      </c>
      <c r="C3" s="55">
        <v>0.17684824764728499</v>
      </c>
      <c r="D3" s="55">
        <v>0.17684824764728499</v>
      </c>
      <c r="E3" s="55">
        <v>0.21328155696392101</v>
      </c>
      <c r="F3" s="55">
        <v>0.24172237515449499</v>
      </c>
      <c r="G3" s="55">
        <v>0.28465163707733199</v>
      </c>
    </row>
    <row r="4" spans="1:15" ht="15.75" customHeight="1" x14ac:dyDescent="0.25">
      <c r="B4" s="7" t="s">
        <v>104</v>
      </c>
      <c r="C4" s="56">
        <v>0.10171090811491</v>
      </c>
      <c r="D4" s="56">
        <v>0.10171090811491</v>
      </c>
      <c r="E4" s="56">
        <v>0.124386839568615</v>
      </c>
      <c r="F4" s="56">
        <v>0.228345662355423</v>
      </c>
      <c r="G4" s="56">
        <v>0.243984594941139</v>
      </c>
    </row>
    <row r="5" spans="1:15" ht="15.75" customHeight="1" x14ac:dyDescent="0.25">
      <c r="B5" s="7" t="s">
        <v>105</v>
      </c>
      <c r="C5" s="56">
        <v>0.10506493598222701</v>
      </c>
      <c r="D5" s="56">
        <v>0.10506493598222701</v>
      </c>
      <c r="E5" s="56">
        <v>0.10564716160297399</v>
      </c>
      <c r="F5" s="56">
        <v>0.19243571162223799</v>
      </c>
      <c r="G5" s="56">
        <v>0.17048870027065299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0.45507213473320002</v>
      </c>
      <c r="D8" s="55">
        <v>0.45507213473320002</v>
      </c>
      <c r="E8" s="55">
        <v>0.47212034463882502</v>
      </c>
      <c r="F8" s="55">
        <v>0.51232320070266701</v>
      </c>
      <c r="G8" s="55">
        <v>0.517206311225891</v>
      </c>
    </row>
    <row r="9" spans="1:15" ht="15.75" customHeight="1" x14ac:dyDescent="0.25">
      <c r="B9" s="7" t="s">
        <v>108</v>
      </c>
      <c r="C9" s="55">
        <v>0.23331984877586401</v>
      </c>
      <c r="D9" s="55">
        <v>0.23331984877586401</v>
      </c>
      <c r="E9" s="55">
        <v>0.25704020261764499</v>
      </c>
      <c r="F9" s="55">
        <v>0.26949411630630499</v>
      </c>
      <c r="G9" s="55">
        <v>0.30245876312255898</v>
      </c>
    </row>
    <row r="10" spans="1:15" ht="15.75" customHeight="1" x14ac:dyDescent="0.25">
      <c r="B10" s="7" t="s">
        <v>109</v>
      </c>
      <c r="C10" s="56">
        <v>0.16632391512394001</v>
      </c>
      <c r="D10" s="56">
        <v>0.16632391512394001</v>
      </c>
      <c r="E10" s="56">
        <v>0.16315059363841999</v>
      </c>
      <c r="F10" s="56">
        <v>0.13975511491298701</v>
      </c>
      <c r="G10" s="56">
        <v>0.118401661515236</v>
      </c>
    </row>
    <row r="11" spans="1:15" ht="15.75" customHeight="1" x14ac:dyDescent="0.25">
      <c r="B11" s="7" t="s">
        <v>110</v>
      </c>
      <c r="C11" s="56">
        <v>0.14528411626815799</v>
      </c>
      <c r="D11" s="56">
        <v>0.14528411626815799</v>
      </c>
      <c r="E11" s="56">
        <v>0.107688866555691</v>
      </c>
      <c r="F11" s="56">
        <v>7.8427590429782909E-2</v>
      </c>
      <c r="G11" s="56">
        <v>6.1933256685733802E-2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0.74456066350000005</v>
      </c>
      <c r="D14" s="57">
        <v>0.75094963539799986</v>
      </c>
      <c r="E14" s="57">
        <v>0.75094963539799986</v>
      </c>
      <c r="F14" s="57">
        <v>0.61297553806000005</v>
      </c>
      <c r="G14" s="57">
        <v>0.61297553806000005</v>
      </c>
      <c r="H14" s="58">
        <v>0.59099999999999997</v>
      </c>
      <c r="I14" s="58">
        <v>0.51349152542372878</v>
      </c>
      <c r="J14" s="58">
        <v>0.504</v>
      </c>
      <c r="K14" s="58">
        <v>0.49830508474576268</v>
      </c>
      <c r="L14" s="58">
        <v>0.43602173909800002</v>
      </c>
      <c r="M14" s="58">
        <v>0.37961136973800003</v>
      </c>
      <c r="N14" s="58">
        <v>0.38464350675300002</v>
      </c>
      <c r="O14" s="58">
        <v>0.40391595853000001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0.31683115643408211</v>
      </c>
      <c r="D15" s="55">
        <f t="shared" si="0"/>
        <v>0.31954984069192721</v>
      </c>
      <c r="E15" s="55">
        <f t="shared" si="0"/>
        <v>0.31954984069192721</v>
      </c>
      <c r="F15" s="55">
        <f t="shared" si="0"/>
        <v>0.2608380459913372</v>
      </c>
      <c r="G15" s="55">
        <f t="shared" si="0"/>
        <v>0.2608380459913372</v>
      </c>
      <c r="H15" s="55">
        <f t="shared" si="0"/>
        <v>0.25148684671620786</v>
      </c>
      <c r="I15" s="55">
        <f t="shared" si="0"/>
        <v>0.21850484694468533</v>
      </c>
      <c r="J15" s="55">
        <f t="shared" si="0"/>
        <v>0.21446594034681685</v>
      </c>
      <c r="K15" s="55">
        <f t="shared" si="0"/>
        <v>0.21204259638809575</v>
      </c>
      <c r="L15" s="55">
        <f t="shared" si="0"/>
        <v>0.18553931009386312</v>
      </c>
      <c r="M15" s="55">
        <f t="shared" si="0"/>
        <v>0.16153513765318125</v>
      </c>
      <c r="N15" s="55">
        <f t="shared" si="0"/>
        <v>0.16367645113904633</v>
      </c>
      <c r="O15" s="55">
        <f t="shared" si="0"/>
        <v>0.17187741243496493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0.72369498014450107</v>
      </c>
      <c r="D2" s="56">
        <v>0.53397759999999994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0.10231136530637699</v>
      </c>
      <c r="D3" s="56">
        <v>0.20061619999999999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0.13583396375179299</v>
      </c>
      <c r="D4" s="56">
        <v>0.2202683</v>
      </c>
      <c r="E4" s="56">
        <v>0.92690545320510909</v>
      </c>
      <c r="F4" s="56">
        <v>0.79560357332229603</v>
      </c>
      <c r="G4" s="56">
        <v>0</v>
      </c>
    </row>
    <row r="5" spans="1:7" x14ac:dyDescent="0.25">
      <c r="B5" s="98" t="s">
        <v>122</v>
      </c>
      <c r="C5" s="55">
        <v>3.81596907973289E-2</v>
      </c>
      <c r="D5" s="55">
        <v>4.5137900000000002E-2</v>
      </c>
      <c r="E5" s="55">
        <v>7.3094546794890927E-2</v>
      </c>
      <c r="F5" s="55">
        <v>0.204396426677704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2022-02-01T03:24:09Z</dcterms:modified>
</cp:coreProperties>
</file>