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93C361C-80B5-4287-A761-E074F2167A7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26" i="2" l="1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<sst xmlns="http://schemas.openxmlformats.org/spreadsheetml/2006/main" count="2092" uniqueCount="341">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</sst>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5423328.8125</v>
      </c>
    </row>
    <row r="8" spans="1:3" ht="15" customHeight="1" x14ac:dyDescent="0.25">
      <c r="B8" s="7" t="s">
        <v>8</v>
      </c>
      <c r="C8" s="46">
        <v>0.189</v>
      </c>
    </row>
    <row r="9" spans="1:3" ht="15" customHeight="1" x14ac:dyDescent="0.25">
      <c r="B9" s="7" t="s">
        <v>9</v>
      </c>
      <c r="C9" s="47">
        <v>1</v>
      </c>
    </row>
    <row r="10" spans="1:3" ht="15" customHeight="1" x14ac:dyDescent="0.25">
      <c r="B10" s="7" t="s">
        <v>10</v>
      </c>
      <c r="C10" s="47">
        <v>0.68451698300000008</v>
      </c>
    </row>
    <row r="11" spans="1:3" ht="15" customHeight="1" x14ac:dyDescent="0.25">
      <c r="B11" s="7" t="s">
        <v>11</v>
      </c>
      <c r="C11" s="46">
        <v>0.496</v>
      </c>
    </row>
    <row r="12" spans="1:3" ht="15" customHeight="1" x14ac:dyDescent="0.25">
      <c r="B12" s="7" t="s">
        <v>12</v>
      </c>
      <c r="C12" s="46">
        <v>0.74400000000000011</v>
      </c>
    </row>
    <row r="13" spans="1:3" ht="15" customHeight="1" x14ac:dyDescent="0.25">
      <c r="B13" s="7" t="s">
        <v>13</v>
      </c>
      <c r="C13" s="46">
        <v>0.40699999999999997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9.7699999999999995E-2</v>
      </c>
    </row>
    <row r="24" spans="1:3" ht="15" customHeight="1" x14ac:dyDescent="0.25">
      <c r="B24" s="12" t="s">
        <v>22</v>
      </c>
      <c r="C24" s="47">
        <v>0.48899999999999999</v>
      </c>
    </row>
    <row r="25" spans="1:3" ht="15" customHeight="1" x14ac:dyDescent="0.25">
      <c r="B25" s="12" t="s">
        <v>23</v>
      </c>
      <c r="C25" s="47">
        <v>0.35959999999999998</v>
      </c>
    </row>
    <row r="26" spans="1:3" ht="15" customHeight="1" x14ac:dyDescent="0.25">
      <c r="B26" s="12" t="s">
        <v>24</v>
      </c>
      <c r="C26" s="47">
        <v>5.3699999999999998E-2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0.245</v>
      </c>
    </row>
    <row r="30" spans="1:3" ht="14.25" customHeight="1" x14ac:dyDescent="0.25">
      <c r="B30" s="22" t="s">
        <v>27</v>
      </c>
      <c r="C30" s="49">
        <v>7.0999999999999994E-2</v>
      </c>
    </row>
    <row r="31" spans="1:3" ht="14.25" customHeight="1" x14ac:dyDescent="0.25">
      <c r="B31" s="22" t="s">
        <v>28</v>
      </c>
      <c r="C31" s="49">
        <v>0.13400000000000001</v>
      </c>
    </row>
    <row r="32" spans="1:3" ht="14.25" customHeight="1" x14ac:dyDescent="0.25">
      <c r="B32" s="22" t="s">
        <v>29</v>
      </c>
      <c r="C32" s="49">
        <v>0.55000000000000004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15.3066514904557</v>
      </c>
    </row>
    <row r="38" spans="1:5" ht="15" customHeight="1" x14ac:dyDescent="0.25">
      <c r="B38" s="28" t="s">
        <v>34</v>
      </c>
      <c r="C38" s="117">
        <v>21.8284203458573</v>
      </c>
      <c r="D38" s="9"/>
      <c r="E38" s="10"/>
    </row>
    <row r="39" spans="1:5" ht="15" customHeight="1" x14ac:dyDescent="0.25">
      <c r="B39" s="28" t="s">
        <v>35</v>
      </c>
      <c r="C39" s="117">
        <v>25.884450658089101</v>
      </c>
      <c r="D39" s="9"/>
      <c r="E39" s="9"/>
    </row>
    <row r="40" spans="1:5" ht="15" customHeight="1" x14ac:dyDescent="0.25">
      <c r="B40" s="28" t="s">
        <v>36</v>
      </c>
      <c r="C40" s="117">
        <v>79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11.6649048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1.45802E-2</v>
      </c>
      <c r="D45" s="9"/>
    </row>
    <row r="46" spans="1:5" ht="15.75" customHeight="1" x14ac:dyDescent="0.25">
      <c r="B46" s="28" t="s">
        <v>41</v>
      </c>
      <c r="C46" s="47">
        <v>5.0852479999999999E-2</v>
      </c>
      <c r="D46" s="9"/>
    </row>
    <row r="47" spans="1:5" ht="15.75" customHeight="1" x14ac:dyDescent="0.25">
      <c r="B47" s="28" t="s">
        <v>42</v>
      </c>
      <c r="C47" s="47">
        <v>0.1202057</v>
      </c>
      <c r="D47" s="9"/>
      <c r="E47" s="10"/>
    </row>
    <row r="48" spans="1:5" ht="15" customHeight="1" x14ac:dyDescent="0.25">
      <c r="B48" s="28" t="s">
        <v>43</v>
      </c>
      <c r="C48" s="48">
        <v>0.81436162000000001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0.50278893986245587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0.1631523018688</v>
      </c>
      <c r="C2" s="115">
        <v>0.95</v>
      </c>
      <c r="D2" s="116">
        <v>60.999124309244628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39.946692681048077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460.96006935232163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1.047847245616421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13.078992124843991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13.078992124843991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13.078992124843991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13.078992124843991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13.078992124843991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13.078992124843991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0.78575792473933481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0.45184999999999997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0.44582569999999999</v>
      </c>
      <c r="C18" s="115">
        <v>0.95</v>
      </c>
      <c r="D18" s="116">
        <v>10.612768372685171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0.44582569999999999</v>
      </c>
      <c r="C19" s="115">
        <v>0.95</v>
      </c>
      <c r="D19" s="116">
        <v>10.612768372685171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0.86580830000000009</v>
      </c>
      <c r="C21" s="115">
        <v>0.95</v>
      </c>
      <c r="D21" s="116">
        <v>14.651964526226051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22.60519511135972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4.3210955878812296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0.64790175363683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18.641046941214839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7.35566E-2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0.318</v>
      </c>
      <c r="C29" s="115">
        <v>0.95</v>
      </c>
      <c r="D29" s="116">
        <v>120.4259539033133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2.2583380955776229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1.694013274674657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0.1581881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0.79521490074690804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0.94575947777246794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3.1210547735760681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0.94121022452359293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0.17425176501274098</v>
      </c>
      <c r="C3" s="18">
        <f>frac_mam_1_5months * 2.6</f>
        <v>0.17425176501274098</v>
      </c>
      <c r="D3" s="18">
        <f>frac_mam_6_11months * 2.6</f>
        <v>8.8399869203567488E-2</v>
      </c>
      <c r="E3" s="18">
        <f>frac_mam_12_23months * 2.6</f>
        <v>4.939255975186832E-2</v>
      </c>
      <c r="F3" s="18">
        <f>frac_mam_24_59months * 2.6</f>
        <v>3.6239404045045505E-2</v>
      </c>
    </row>
    <row r="4" spans="1:6" ht="15.75" customHeight="1" x14ac:dyDescent="0.25">
      <c r="A4" s="4" t="s">
        <v>205</v>
      </c>
      <c r="B4" s="18">
        <f>frac_sam_1month * 2.6</f>
        <v>0.10254850015044205</v>
      </c>
      <c r="C4" s="18">
        <f>frac_sam_1_5months * 2.6</f>
        <v>0.10254850015044205</v>
      </c>
      <c r="D4" s="18">
        <f>frac_sam_6_11months * 2.6</f>
        <v>3.1441035121679305E-2</v>
      </c>
      <c r="E4" s="18">
        <f>frac_sam_12_23months * 2.6</f>
        <v>1.5377132128924017E-2</v>
      </c>
      <c r="F4" s="18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0.189</v>
      </c>
      <c r="E2" s="65">
        <f>food_insecure</f>
        <v>0.189</v>
      </c>
      <c r="F2" s="65">
        <f>food_insecure</f>
        <v>0.189</v>
      </c>
      <c r="G2" s="65">
        <f>food_insecure</f>
        <v>0.189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0.189</v>
      </c>
      <c r="F5" s="65">
        <f>food_insecure</f>
        <v>0.189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0.189</v>
      </c>
      <c r="F8" s="65">
        <f>food_insecure</f>
        <v>0.189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0.189</v>
      </c>
      <c r="F9" s="65">
        <f>food_insecure</f>
        <v>0.189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0.74400000000000011</v>
      </c>
      <c r="E10" s="65">
        <f>IF(ISBLANK(comm_deliv), frac_children_health_facility,1)</f>
        <v>0.74400000000000011</v>
      </c>
      <c r="F10" s="65">
        <f>IF(ISBLANK(comm_deliv), frac_children_health_facility,1)</f>
        <v>0.74400000000000011</v>
      </c>
      <c r="G10" s="65">
        <f>IF(ISBLANK(comm_deliv), frac_children_health_facility,1)</f>
        <v>0.74400000000000011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0.189</v>
      </c>
      <c r="I15" s="65">
        <f>food_insecure</f>
        <v>0.189</v>
      </c>
      <c r="J15" s="65">
        <f>food_insecure</f>
        <v>0.189</v>
      </c>
      <c r="K15" s="65">
        <f>food_insecure</f>
        <v>0.189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0.496</v>
      </c>
      <c r="I18" s="65">
        <f>frac_PW_health_facility</f>
        <v>0.496</v>
      </c>
      <c r="J18" s="65">
        <f>frac_PW_health_facility</f>
        <v>0.496</v>
      </c>
      <c r="K18" s="65">
        <f>frac_PW_health_facility</f>
        <v>0.496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0.40699999999999997</v>
      </c>
      <c r="M24" s="65">
        <f>famplan_unmet_need</f>
        <v>0.40699999999999997</v>
      </c>
      <c r="N24" s="65">
        <f>famplan_unmet_need</f>
        <v>0.40699999999999997</v>
      </c>
      <c r="O24" s="65">
        <f>famplan_unmet_need</f>
        <v>0.40699999999999997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0.16710819927472995</v>
      </c>
      <c r="M25" s="65">
        <f>(1-food_insecure)*(0.49)+food_insecure*(0.7)</f>
        <v>0.52968999999999999</v>
      </c>
      <c r="N25" s="65">
        <f>(1-food_insecure)*(0.49)+food_insecure*(0.7)</f>
        <v>0.52968999999999999</v>
      </c>
      <c r="O25" s="65">
        <f>(1-food_insecure)*(0.49)+food_insecure*(0.7)</f>
        <v>0.52968999999999999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7.1617799689169981E-2</v>
      </c>
      <c r="M26" s="65">
        <f>(1-food_insecure)*(0.21)+food_insecure*(0.3)</f>
        <v>0.22700999999999999</v>
      </c>
      <c r="N26" s="65">
        <f>(1-food_insecure)*(0.21)+food_insecure*(0.3)</f>
        <v>0.22700999999999999</v>
      </c>
      <c r="O26" s="65">
        <f>(1-food_insecure)*(0.21)+food_insecure*(0.3)</f>
        <v>0.22700999999999999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7.6757018036099967E-2</v>
      </c>
      <c r="M27" s="65">
        <f>(1-food_insecure)*(0.3)</f>
        <v>0.24329999999999996</v>
      </c>
      <c r="N27" s="65">
        <f>(1-food_insecure)*(0.3)</f>
        <v>0.24329999999999996</v>
      </c>
      <c r="O27" s="65">
        <f>(1-food_insecure)*(0.3)</f>
        <v>0.24329999999999996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0.68451698300000008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1328198.9952</v>
      </c>
      <c r="C2" s="53">
        <v>2096000</v>
      </c>
      <c r="D2" s="53">
        <v>3538000</v>
      </c>
      <c r="E2" s="53">
        <v>2677000</v>
      </c>
      <c r="F2" s="53">
        <v>2015000</v>
      </c>
      <c r="G2" s="14">
        <f t="shared" ref="G2:G11" si="0">C2+D2+E2+F2</f>
        <v>10326000</v>
      </c>
      <c r="H2" s="14">
        <f t="shared" ref="H2:H11" si="1">(B2 + stillbirth*B2/(1000-stillbirth))/(1-abortion)</f>
        <v>1408674.1835790002</v>
      </c>
      <c r="I2" s="14">
        <f t="shared" ref="I2:I11" si="2">G2-H2</f>
        <v>8917325.8164210003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1348345.8912</v>
      </c>
      <c r="C3" s="53">
        <v>2154000</v>
      </c>
      <c r="D3" s="53">
        <v>3622000</v>
      </c>
      <c r="E3" s="53">
        <v>2750000</v>
      </c>
      <c r="F3" s="53">
        <v>2069000</v>
      </c>
      <c r="G3" s="14">
        <f t="shared" si="0"/>
        <v>10595000</v>
      </c>
      <c r="H3" s="14">
        <f t="shared" si="1"/>
        <v>1430041.7741110029</v>
      </c>
      <c r="I3" s="14">
        <f t="shared" si="2"/>
        <v>9164958.2258889973</v>
      </c>
    </row>
    <row r="4" spans="1:9" ht="15.75" customHeight="1" x14ac:dyDescent="0.25">
      <c r="A4" s="7">
        <f t="shared" si="3"/>
        <v>2023</v>
      </c>
      <c r="B4" s="52">
        <v>1368184.9</v>
      </c>
      <c r="C4" s="53">
        <v>2216000</v>
      </c>
      <c r="D4" s="53">
        <v>3705000</v>
      </c>
      <c r="E4" s="53">
        <v>2825000</v>
      </c>
      <c r="F4" s="53">
        <v>2124000</v>
      </c>
      <c r="G4" s="14">
        <f t="shared" si="0"/>
        <v>10870000</v>
      </c>
      <c r="H4" s="14">
        <f t="shared" si="1"/>
        <v>1451082.8226476705</v>
      </c>
      <c r="I4" s="14">
        <f t="shared" si="2"/>
        <v>9418917.1773523297</v>
      </c>
    </row>
    <row r="5" spans="1:9" ht="15.75" customHeight="1" x14ac:dyDescent="0.25">
      <c r="A5" s="7">
        <f t="shared" si="3"/>
        <v>2024</v>
      </c>
      <c r="B5" s="52">
        <v>1387730.852</v>
      </c>
      <c r="C5" s="53">
        <v>2282000</v>
      </c>
      <c r="D5" s="53">
        <v>3790000</v>
      </c>
      <c r="E5" s="53">
        <v>2903000</v>
      </c>
      <c r="F5" s="53">
        <v>2180000</v>
      </c>
      <c r="G5" s="14">
        <f t="shared" si="0"/>
        <v>11155000</v>
      </c>
      <c r="H5" s="14">
        <f t="shared" si="1"/>
        <v>1471813.0581585988</v>
      </c>
      <c r="I5" s="14">
        <f t="shared" si="2"/>
        <v>9683186.9418414012</v>
      </c>
    </row>
    <row r="6" spans="1:9" ht="15.75" customHeight="1" x14ac:dyDescent="0.25">
      <c r="A6" s="7">
        <f t="shared" si="3"/>
        <v>2025</v>
      </c>
      <c r="B6" s="52">
        <v>1406937.6</v>
      </c>
      <c r="C6" s="53">
        <v>2349000</v>
      </c>
      <c r="D6" s="53">
        <v>3878000</v>
      </c>
      <c r="E6" s="53">
        <v>2985000</v>
      </c>
      <c r="F6" s="53">
        <v>2237000</v>
      </c>
      <c r="G6" s="14">
        <f t="shared" si="0"/>
        <v>11449000</v>
      </c>
      <c r="H6" s="14">
        <f t="shared" si="1"/>
        <v>1492183.5373984464</v>
      </c>
      <c r="I6" s="14">
        <f t="shared" si="2"/>
        <v>9956816.4626015536</v>
      </c>
    </row>
    <row r="7" spans="1:9" ht="15.75" customHeight="1" x14ac:dyDescent="0.25">
      <c r="A7" s="7">
        <f t="shared" si="3"/>
        <v>2026</v>
      </c>
      <c r="B7" s="52">
        <v>1428934.851</v>
      </c>
      <c r="C7" s="53">
        <v>2418000</v>
      </c>
      <c r="D7" s="53">
        <v>3966000</v>
      </c>
      <c r="E7" s="53">
        <v>3068000</v>
      </c>
      <c r="F7" s="53">
        <v>2294000</v>
      </c>
      <c r="G7" s="14">
        <f t="shared" si="0"/>
        <v>11746000</v>
      </c>
      <c r="H7" s="14">
        <f t="shared" si="1"/>
        <v>1515513.5953983329</v>
      </c>
      <c r="I7" s="14">
        <f t="shared" si="2"/>
        <v>10230486.404601667</v>
      </c>
    </row>
    <row r="8" spans="1:9" ht="15.75" customHeight="1" x14ac:dyDescent="0.25">
      <c r="A8" s="7">
        <f t="shared" si="3"/>
        <v>2027</v>
      </c>
      <c r="B8" s="52">
        <v>1450806.0336</v>
      </c>
      <c r="C8" s="53">
        <v>2490000</v>
      </c>
      <c r="D8" s="53">
        <v>4056000</v>
      </c>
      <c r="E8" s="53">
        <v>3153000</v>
      </c>
      <c r="F8" s="53">
        <v>2355000</v>
      </c>
      <c r="G8" s="14">
        <f t="shared" si="0"/>
        <v>12054000</v>
      </c>
      <c r="H8" s="14">
        <f t="shared" si="1"/>
        <v>1538709.9465507618</v>
      </c>
      <c r="I8" s="14">
        <f t="shared" si="2"/>
        <v>10515290.053449238</v>
      </c>
    </row>
    <row r="9" spans="1:9" ht="15.75" customHeight="1" x14ac:dyDescent="0.25">
      <c r="A9" s="7">
        <f t="shared" si="3"/>
        <v>2028</v>
      </c>
      <c r="B9" s="52">
        <v>1472507.2944</v>
      </c>
      <c r="C9" s="53">
        <v>2562000</v>
      </c>
      <c r="D9" s="53">
        <v>4151000</v>
      </c>
      <c r="E9" s="53">
        <v>3241000</v>
      </c>
      <c r="F9" s="53">
        <v>2417000</v>
      </c>
      <c r="G9" s="14">
        <f t="shared" si="0"/>
        <v>12371000</v>
      </c>
      <c r="H9" s="14">
        <f t="shared" si="1"/>
        <v>1561726.0803910617</v>
      </c>
      <c r="I9" s="14">
        <f t="shared" si="2"/>
        <v>10809273.919608938</v>
      </c>
    </row>
    <row r="10" spans="1:9" ht="15.75" customHeight="1" x14ac:dyDescent="0.25">
      <c r="A10" s="7">
        <f t="shared" si="3"/>
        <v>2029</v>
      </c>
      <c r="B10" s="52">
        <v>1493995.8816</v>
      </c>
      <c r="C10" s="53">
        <v>2630000</v>
      </c>
      <c r="D10" s="53">
        <v>4253000</v>
      </c>
      <c r="E10" s="53">
        <v>3328000</v>
      </c>
      <c r="F10" s="53">
        <v>2482000</v>
      </c>
      <c r="G10" s="14">
        <f t="shared" si="0"/>
        <v>12693000</v>
      </c>
      <c r="H10" s="14">
        <f t="shared" si="1"/>
        <v>1584516.6548001831</v>
      </c>
      <c r="I10" s="14">
        <f t="shared" si="2"/>
        <v>11108483.345199816</v>
      </c>
    </row>
    <row r="11" spans="1:9" ht="15.75" customHeight="1" x14ac:dyDescent="0.25">
      <c r="A11" s="7">
        <f t="shared" si="3"/>
        <v>2030</v>
      </c>
      <c r="B11" s="52">
        <v>1515315.4380000001</v>
      </c>
      <c r="C11" s="53">
        <v>2693000</v>
      </c>
      <c r="D11" s="53">
        <v>4364000</v>
      </c>
      <c r="E11" s="53">
        <v>3413000</v>
      </c>
      <c r="F11" s="53">
        <v>2550000</v>
      </c>
      <c r="G11" s="14">
        <f t="shared" si="0"/>
        <v>13020000</v>
      </c>
      <c r="H11" s="14">
        <f t="shared" si="1"/>
        <v>1607127.9568826051</v>
      </c>
      <c r="I11" s="14">
        <f t="shared" si="2"/>
        <v>11412872.043117395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4.7474905465759269E-3</v>
      </c>
    </row>
    <row r="4" spans="1:8" ht="15.75" customHeight="1" x14ac:dyDescent="0.25">
      <c r="B4" s="16" t="s">
        <v>69</v>
      </c>
      <c r="C4" s="54">
        <v>0.1244654591149242</v>
      </c>
    </row>
    <row r="5" spans="1:8" ht="15.75" customHeight="1" x14ac:dyDescent="0.25">
      <c r="B5" s="16" t="s">
        <v>70</v>
      </c>
      <c r="C5" s="54">
        <v>5.925248598433195E-2</v>
      </c>
    </row>
    <row r="6" spans="1:8" ht="15.75" customHeight="1" x14ac:dyDescent="0.25">
      <c r="B6" s="16" t="s">
        <v>71</v>
      </c>
      <c r="C6" s="54">
        <v>0.23302616660514469</v>
      </c>
    </row>
    <row r="7" spans="1:8" ht="15.75" customHeight="1" x14ac:dyDescent="0.25">
      <c r="B7" s="16" t="s">
        <v>72</v>
      </c>
      <c r="C7" s="54">
        <v>0.3332071037242802</v>
      </c>
    </row>
    <row r="8" spans="1:8" ht="15.75" customHeight="1" x14ac:dyDescent="0.25">
      <c r="B8" s="16" t="s">
        <v>73</v>
      </c>
      <c r="C8" s="54">
        <v>5.7694778239987888E-3</v>
      </c>
    </row>
    <row r="9" spans="1:8" ht="15.75" customHeight="1" x14ac:dyDescent="0.25">
      <c r="B9" s="16" t="s">
        <v>74</v>
      </c>
      <c r="C9" s="54">
        <v>0.1709398346178567</v>
      </c>
    </row>
    <row r="10" spans="1:8" ht="15.75" customHeight="1" x14ac:dyDescent="0.25">
      <c r="B10" s="16" t="s">
        <v>75</v>
      </c>
      <c r="C10" s="54">
        <v>6.8591981582887609E-2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0.11649782239177971</v>
      </c>
      <c r="D14" s="54">
        <v>0.11649782239177971</v>
      </c>
      <c r="E14" s="54">
        <v>0.11649782239177971</v>
      </c>
      <c r="F14" s="54">
        <v>0.11649782239177971</v>
      </c>
    </row>
    <row r="15" spans="1:8" ht="15.75" customHeight="1" x14ac:dyDescent="0.25">
      <c r="B15" s="16" t="s">
        <v>82</v>
      </c>
      <c r="C15" s="54">
        <v>0.27285301922605731</v>
      </c>
      <c r="D15" s="54">
        <v>0.27285301922605731</v>
      </c>
      <c r="E15" s="54">
        <v>0.27285301922605731</v>
      </c>
      <c r="F15" s="54">
        <v>0.27285301922605731</v>
      </c>
    </row>
    <row r="16" spans="1:8" ht="15.75" customHeight="1" x14ac:dyDescent="0.25">
      <c r="B16" s="16" t="s">
        <v>83</v>
      </c>
      <c r="C16" s="54">
        <v>2.2768412700607581E-2</v>
      </c>
      <c r="D16" s="54">
        <v>2.2768412700607581E-2</v>
      </c>
      <c r="E16" s="54">
        <v>2.2768412700607581E-2</v>
      </c>
      <c r="F16" s="54">
        <v>2.2768412700607581E-2</v>
      </c>
    </row>
    <row r="17" spans="1:8" ht="15.75" customHeight="1" x14ac:dyDescent="0.25">
      <c r="B17" s="16" t="s">
        <v>84</v>
      </c>
      <c r="C17" s="54">
        <v>5.0739575093543291E-3</v>
      </c>
      <c r="D17" s="54">
        <v>5.0739575093543291E-3</v>
      </c>
      <c r="E17" s="54">
        <v>5.0739575093543291E-3</v>
      </c>
      <c r="F17" s="54">
        <v>5.0739575093543291E-3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1.116942769370541E-2</v>
      </c>
      <c r="D19" s="54">
        <v>1.116942769370541E-2</v>
      </c>
      <c r="E19" s="54">
        <v>1.116942769370541E-2</v>
      </c>
      <c r="F19" s="54">
        <v>1.116942769370541E-2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0.14013384687827229</v>
      </c>
      <c r="D21" s="54">
        <v>0.14013384687827229</v>
      </c>
      <c r="E21" s="54">
        <v>0.14013384687827229</v>
      </c>
      <c r="F21" s="54">
        <v>0.14013384687827229</v>
      </c>
    </row>
    <row r="22" spans="1:8" ht="15.75" customHeight="1" x14ac:dyDescent="0.25">
      <c r="B22" s="16" t="s">
        <v>89</v>
      </c>
      <c r="C22" s="54">
        <v>0.43150351360022332</v>
      </c>
      <c r="D22" s="54">
        <v>0.43150351360022332</v>
      </c>
      <c r="E22" s="54">
        <v>0.43150351360022332</v>
      </c>
      <c r="F22" s="54">
        <v>0.43150351360022332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7.1500000000000008E-2</v>
      </c>
    </row>
    <row r="27" spans="1:8" ht="15.75" customHeight="1" x14ac:dyDescent="0.25">
      <c r="B27" s="16" t="s">
        <v>92</v>
      </c>
      <c r="C27" s="54">
        <v>2.46E-2</v>
      </c>
    </row>
    <row r="28" spans="1:8" ht="15.75" customHeight="1" x14ac:dyDescent="0.25">
      <c r="B28" s="16" t="s">
        <v>93</v>
      </c>
      <c r="C28" s="54">
        <v>0.30049999999999999</v>
      </c>
    </row>
    <row r="29" spans="1:8" ht="15.75" customHeight="1" x14ac:dyDescent="0.25">
      <c r="B29" s="16" t="s">
        <v>94</v>
      </c>
      <c r="C29" s="54">
        <v>0.10580000000000001</v>
      </c>
    </row>
    <row r="30" spans="1:8" ht="15.75" customHeight="1" x14ac:dyDescent="0.25">
      <c r="B30" s="16" t="s">
        <v>95</v>
      </c>
      <c r="C30" s="54">
        <v>3.6299999999999999E-2</v>
      </c>
    </row>
    <row r="31" spans="1:8" ht="15.75" customHeight="1" x14ac:dyDescent="0.25">
      <c r="B31" s="16" t="s">
        <v>96</v>
      </c>
      <c r="C31" s="54">
        <v>4.1599999999999998E-2</v>
      </c>
    </row>
    <row r="32" spans="1:8" ht="15.75" customHeight="1" x14ac:dyDescent="0.25">
      <c r="B32" s="16" t="s">
        <v>97</v>
      </c>
      <c r="C32" s="54">
        <v>9.9900000000000003E-2</v>
      </c>
    </row>
    <row r="33" spans="2:3" ht="15.75" customHeight="1" x14ac:dyDescent="0.25">
      <c r="B33" s="16" t="s">
        <v>98</v>
      </c>
      <c r="C33" s="54">
        <v>9.6600000000000005E-2</v>
      </c>
    </row>
    <row r="34" spans="2:3" ht="15.75" customHeight="1" x14ac:dyDescent="0.25">
      <c r="B34" s="16" t="s">
        <v>99</v>
      </c>
      <c r="C34" s="54">
        <v>0.22320000000000001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0.68874675035476696</v>
      </c>
      <c r="D2" s="55">
        <v>0.68874675035476696</v>
      </c>
      <c r="E2" s="55">
        <v>0.77488082647323597</v>
      </c>
      <c r="F2" s="55">
        <v>0.64116895198821988</v>
      </c>
      <c r="G2" s="55">
        <v>0.64113140106201205</v>
      </c>
    </row>
    <row r="3" spans="1:15" ht="15.75" customHeight="1" x14ac:dyDescent="0.25">
      <c r="B3" s="7" t="s">
        <v>103</v>
      </c>
      <c r="C3" s="55">
        <v>0.188027769327164</v>
      </c>
      <c r="D3" s="55">
        <v>0.188027769327164</v>
      </c>
      <c r="E3" s="55">
        <v>0.132215961813927</v>
      </c>
      <c r="F3" s="55">
        <v>0.213114738464356</v>
      </c>
      <c r="G3" s="55">
        <v>0.237217873334885</v>
      </c>
    </row>
    <row r="4" spans="1:15" ht="15.75" customHeight="1" x14ac:dyDescent="0.25">
      <c r="B4" s="7" t="s">
        <v>104</v>
      </c>
      <c r="C4" s="56">
        <v>7.3705181479453999E-2</v>
      </c>
      <c r="D4" s="56">
        <v>7.3705181479453999E-2</v>
      </c>
      <c r="E4" s="56">
        <v>4.3158449232578312E-2</v>
      </c>
      <c r="F4" s="56">
        <v>9.2870786786079407E-2</v>
      </c>
      <c r="G4" s="56">
        <v>8.6136676371097606E-2</v>
      </c>
    </row>
    <row r="5" spans="1:15" ht="15.75" customHeight="1" x14ac:dyDescent="0.25">
      <c r="B5" s="7" t="s">
        <v>105</v>
      </c>
      <c r="C5" s="56">
        <v>4.9520313739776597E-2</v>
      </c>
      <c r="D5" s="56">
        <v>4.9520313739776597E-2</v>
      </c>
      <c r="E5" s="56">
        <v>4.9744740128517213E-2</v>
      </c>
      <c r="F5" s="56">
        <v>5.2845541387796402E-2</v>
      </c>
      <c r="G5" s="56">
        <v>3.5514026880264303E-2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0.73047268390655506</v>
      </c>
      <c r="D8" s="55">
        <v>0.73047268390655506</v>
      </c>
      <c r="E8" s="55">
        <v>0.85000246763229403</v>
      </c>
      <c r="F8" s="55">
        <v>0.90883469581604004</v>
      </c>
      <c r="G8" s="55">
        <v>0.89646089076995805</v>
      </c>
    </row>
    <row r="9" spans="1:15" ht="15.75" customHeight="1" x14ac:dyDescent="0.25">
      <c r="B9" s="7" t="s">
        <v>108</v>
      </c>
      <c r="C9" s="55">
        <v>0.16306565701961501</v>
      </c>
      <c r="D9" s="55">
        <v>0.16306565701961501</v>
      </c>
      <c r="E9" s="55">
        <v>0.10390485078096399</v>
      </c>
      <c r="F9" s="55">
        <v>6.6253907978534698E-2</v>
      </c>
      <c r="G9" s="55">
        <v>8.4964424371719402E-2</v>
      </c>
    </row>
    <row r="10" spans="1:15" ht="15.75" customHeight="1" x14ac:dyDescent="0.25">
      <c r="B10" s="7" t="s">
        <v>109</v>
      </c>
      <c r="C10" s="56">
        <v>6.7019909620284993E-2</v>
      </c>
      <c r="D10" s="56">
        <v>6.7019909620284993E-2</v>
      </c>
      <c r="E10" s="56">
        <v>3.3999949693679803E-2</v>
      </c>
      <c r="F10" s="56">
        <v>1.89971383661032E-2</v>
      </c>
      <c r="G10" s="56">
        <v>1.3938232325017501E-2</v>
      </c>
    </row>
    <row r="11" spans="1:15" ht="15.75" customHeight="1" x14ac:dyDescent="0.25">
      <c r="B11" s="7" t="s">
        <v>110</v>
      </c>
      <c r="C11" s="56">
        <v>3.9441730827093097E-2</v>
      </c>
      <c r="D11" s="56">
        <v>3.9441730827093097E-2</v>
      </c>
      <c r="E11" s="56">
        <v>1.2092705816030501E-2</v>
      </c>
      <c r="F11" s="56">
        <v>5.9142815880476986E-3</v>
      </c>
      <c r="G11" s="56">
        <v>4.6364543959497998E-3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0.54937793849999994</v>
      </c>
      <c r="D14" s="57">
        <v>0.54968166127100004</v>
      </c>
      <c r="E14" s="57">
        <v>0.54968166127100004</v>
      </c>
      <c r="F14" s="57">
        <v>0.41497549182100002</v>
      </c>
      <c r="G14" s="57">
        <v>0.41497549182100002</v>
      </c>
      <c r="H14" s="58">
        <v>0.33500000000000002</v>
      </c>
      <c r="I14" s="58">
        <v>0.33500000000000002</v>
      </c>
      <c r="J14" s="58">
        <v>0.33500000000000002</v>
      </c>
      <c r="K14" s="58">
        <v>0.33500000000000002</v>
      </c>
      <c r="L14" s="58">
        <v>0.153939867891</v>
      </c>
      <c r="M14" s="58">
        <v>0.17977713967600001</v>
      </c>
      <c r="N14" s="58">
        <v>0.18490348924300001</v>
      </c>
      <c r="O14" s="58">
        <v>0.25343527465299998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0.27622115128223645</v>
      </c>
      <c r="D15" s="55">
        <f t="shared" si="0"/>
        <v>0.27637385973227968</v>
      </c>
      <c r="E15" s="55">
        <f t="shared" si="0"/>
        <v>0.27637385973227968</v>
      </c>
      <c r="F15" s="55">
        <f t="shared" si="0"/>
        <v>0.20864508760158182</v>
      </c>
      <c r="G15" s="55">
        <f t="shared" si="0"/>
        <v>0.20864508760158182</v>
      </c>
      <c r="H15" s="55">
        <f t="shared" si="0"/>
        <v>0.16843429485392272</v>
      </c>
      <c r="I15" s="55">
        <f t="shared" si="0"/>
        <v>0.16843429485392272</v>
      </c>
      <c r="J15" s="55">
        <f t="shared" si="0"/>
        <v>0.16843429485392272</v>
      </c>
      <c r="K15" s="55">
        <f t="shared" si="0"/>
        <v>0.16843429485392272</v>
      </c>
      <c r="L15" s="55">
        <f t="shared" si="0"/>
        <v>7.7399262979482408E-2</v>
      </c>
      <c r="M15" s="55">
        <f t="shared" si="0"/>
        <v>9.0389957469200699E-2</v>
      </c>
      <c r="N15" s="55">
        <f t="shared" si="0"/>
        <v>9.2967429333356985E-2</v>
      </c>
      <c r="O15" s="55">
        <f t="shared" si="0"/>
        <v>0.12742445306653219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0.44949376583099399</v>
      </c>
      <c r="D2" s="56">
        <v>0.2296231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0.18113000690937001</v>
      </c>
      <c r="D3" s="56">
        <v>0.16158719999999999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0.27054449915885898</v>
      </c>
      <c r="D4" s="56">
        <v>0.34594730000000001</v>
      </c>
      <c r="E4" s="56">
        <v>0.60375320911407504</v>
      </c>
      <c r="F4" s="56">
        <v>0.35332018136978099</v>
      </c>
      <c r="G4" s="56">
        <v>0</v>
      </c>
    </row>
    <row r="5" spans="1:7" x14ac:dyDescent="0.25">
      <c r="B5" s="98" t="s">
        <v>122</v>
      </c>
      <c r="C5" s="55">
        <v>9.8831728100776992E-2</v>
      </c>
      <c r="D5" s="55">
        <v>0.26284239999999998</v>
      </c>
      <c r="E5" s="55">
        <v>0.39624679088592502</v>
      </c>
      <c r="F5" s="55">
        <v>0.64667981863021906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2022-02-01T03:24:14Z</dcterms:modified>
</cp:coreProperties>
</file>