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665489C-D5F8-43DF-BD4B-3F279D6B82E5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<sst xmlns="http://schemas.openxmlformats.org/spreadsheetml/2006/main" count="2092" uniqueCount="341">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</sst>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784282.875</v>
      </c>
    </row>
    <row r="8" spans="1:3" ht="15" customHeight="1" x14ac:dyDescent="0.25">
      <c r="B8" s="7" t="s">
        <v>8</v>
      </c>
      <c r="C8" s="46">
        <v>0.23400000000000001</v>
      </c>
    </row>
    <row r="9" spans="1:3" ht="15" customHeight="1" x14ac:dyDescent="0.25">
      <c r="B9" s="7" t="s">
        <v>9</v>
      </c>
      <c r="C9" s="47">
        <v>0.4032</v>
      </c>
    </row>
    <row r="10" spans="1:3" ht="15" customHeight="1" x14ac:dyDescent="0.25">
      <c r="B10" s="7" t="s">
        <v>10</v>
      </c>
      <c r="C10" s="47">
        <v>0.59812629699706998</v>
      </c>
    </row>
    <row r="11" spans="1:3" ht="15" customHeight="1" x14ac:dyDescent="0.25">
      <c r="B11" s="7" t="s">
        <v>11</v>
      </c>
      <c r="C11" s="46">
        <v>0.36899999999999999</v>
      </c>
    </row>
    <row r="12" spans="1:3" ht="15" customHeight="1" x14ac:dyDescent="0.25">
      <c r="B12" s="7" t="s">
        <v>12</v>
      </c>
      <c r="C12" s="46">
        <v>0.54400000000000004</v>
      </c>
    </row>
    <row r="13" spans="1:3" ht="15" customHeight="1" x14ac:dyDescent="0.25">
      <c r="B13" s="7" t="s">
        <v>13</v>
      </c>
      <c r="C13" s="46">
        <v>0.38700000000000001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0.12590000000000001</v>
      </c>
    </row>
    <row r="24" spans="1:3" ht="15" customHeight="1" x14ac:dyDescent="0.25">
      <c r="B24" s="12" t="s">
        <v>22</v>
      </c>
      <c r="C24" s="47">
        <v>0.54390000000000005</v>
      </c>
    </row>
    <row r="25" spans="1:3" ht="15" customHeight="1" x14ac:dyDescent="0.25">
      <c r="B25" s="12" t="s">
        <v>23</v>
      </c>
      <c r="C25" s="47">
        <v>0.28079999999999999</v>
      </c>
    </row>
    <row r="26" spans="1:3" ht="15" customHeight="1" x14ac:dyDescent="0.25">
      <c r="B26" s="12" t="s">
        <v>24</v>
      </c>
      <c r="C26" s="47">
        <v>4.9400000000000013E-2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0.29199999999999998</v>
      </c>
    </row>
    <row r="30" spans="1:3" ht="14.25" customHeight="1" x14ac:dyDescent="0.25">
      <c r="B30" s="22" t="s">
        <v>27</v>
      </c>
      <c r="C30" s="49">
        <v>5.8000000000000003E-2</v>
      </c>
    </row>
    <row r="31" spans="1:3" ht="14.25" customHeight="1" x14ac:dyDescent="0.25">
      <c r="B31" s="22" t="s">
        <v>28</v>
      </c>
      <c r="C31" s="49">
        <v>0.12</v>
      </c>
    </row>
    <row r="32" spans="1:3" ht="14.25" customHeight="1" x14ac:dyDescent="0.25">
      <c r="B32" s="22" t="s">
        <v>29</v>
      </c>
      <c r="C32" s="49">
        <v>0.53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12.301032837272601</v>
      </c>
    </row>
    <row r="38" spans="1:5" ht="15" customHeight="1" x14ac:dyDescent="0.25">
      <c r="B38" s="28" t="s">
        <v>34</v>
      </c>
      <c r="C38" s="117">
        <v>16.361929983581401</v>
      </c>
      <c r="D38" s="9"/>
      <c r="E38" s="10"/>
    </row>
    <row r="39" spans="1:5" ht="15" customHeight="1" x14ac:dyDescent="0.25">
      <c r="B39" s="28" t="s">
        <v>35</v>
      </c>
      <c r="C39" s="117">
        <v>18.311708848745699</v>
      </c>
      <c r="D39" s="9"/>
      <c r="E39" s="9"/>
    </row>
    <row r="40" spans="1:5" ht="15" customHeight="1" x14ac:dyDescent="0.25">
      <c r="B40" s="28" t="s">
        <v>36</v>
      </c>
      <c r="C40" s="117">
        <v>60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6.8350214669999998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2.3189399999999999E-2</v>
      </c>
      <c r="D45" s="9"/>
    </row>
    <row r="46" spans="1:5" ht="15.75" customHeight="1" x14ac:dyDescent="0.25">
      <c r="B46" s="28" t="s">
        <v>41</v>
      </c>
      <c r="C46" s="47">
        <v>8.1205899999999998E-2</v>
      </c>
      <c r="D46" s="9"/>
    </row>
    <row r="47" spans="1:5" ht="15.75" customHeight="1" x14ac:dyDescent="0.25">
      <c r="B47" s="28" t="s">
        <v>42</v>
      </c>
      <c r="C47" s="47">
        <v>0.12579499999999999</v>
      </c>
      <c r="D47" s="9"/>
      <c r="E47" s="10"/>
    </row>
    <row r="48" spans="1:5" ht="15" customHeight="1" x14ac:dyDescent="0.25">
      <c r="B48" s="28" t="s">
        <v>43</v>
      </c>
      <c r="C48" s="48">
        <v>0.76980970000000004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2.8</v>
      </c>
      <c r="D51" s="9"/>
    </row>
    <row r="52" spans="1:4" ht="15" customHeight="1" x14ac:dyDescent="0.25">
      <c r="B52" s="28" t="s">
        <v>46</v>
      </c>
      <c r="C52" s="51">
        <v>2.8</v>
      </c>
    </row>
    <row r="53" spans="1:4" ht="15.75" customHeight="1" x14ac:dyDescent="0.25">
      <c r="B53" s="28" t="s">
        <v>47</v>
      </c>
      <c r="C53" s="51">
        <v>2.8</v>
      </c>
    </row>
    <row r="54" spans="1:4" ht="15.75" customHeight="1" x14ac:dyDescent="0.25">
      <c r="B54" s="28" t="s">
        <v>48</v>
      </c>
      <c r="C54" s="51">
        <v>2.8</v>
      </c>
    </row>
    <row r="55" spans="1:4" ht="15.75" customHeight="1" x14ac:dyDescent="0.25">
      <c r="B55" s="28" t="s">
        <v>49</v>
      </c>
      <c r="C55" s="51">
        <v>2.8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2.1459227467811159E-2</v>
      </c>
    </row>
    <row r="59" spans="1:4" ht="15.75" customHeight="1" x14ac:dyDescent="0.25">
      <c r="B59" s="28" t="s">
        <v>52</v>
      </c>
      <c r="C59" s="46">
        <v>0.51095348104591121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17.3139989999999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0.22639899577035499</v>
      </c>
      <c r="C2" s="115">
        <v>0.95</v>
      </c>
      <c r="D2" s="116">
        <v>46.514149795651832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42.714114955724838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233.86921568365631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0.6968996460704564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13.73182685574543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13.73182685574543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13.73182685574543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13.73182685574543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13.73182685574543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13.73182685574543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0.47098850075500898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0.59765410000000008</v>
      </c>
      <c r="C18" s="115">
        <v>0.95</v>
      </c>
      <c r="D18" s="116">
        <v>5.4458602900381443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0.59765410000000008</v>
      </c>
      <c r="C19" s="115">
        <v>0.95</v>
      </c>
      <c r="D19" s="116">
        <v>5.4458602900381443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0.99578329999999993</v>
      </c>
      <c r="C21" s="115">
        <v>0.95</v>
      </c>
      <c r="D21" s="116">
        <v>7.0380951679412087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23.53711431198905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4.58111376863544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0.74516465863433001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2.3195460438728301E-2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19.73010065732856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0.21817230000000001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0.33500000000000002</v>
      </c>
      <c r="C29" s="115">
        <v>0.95</v>
      </c>
      <c r="D29" s="116">
        <v>87.366174813676366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2.4513909123146012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0.98014443964829323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0.61718570709999998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0.892642700872609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0.89220401680751804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3.4726556862575531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0.96507066955391396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5">
      <c r="A3" s="4" t="s">
        <v>204</v>
      </c>
      <c r="B3" s="18">
        <f>frac_mam_1month * 2.6</f>
        <v>8.8649191799999999E-2</v>
      </c>
      <c r="C3" s="18">
        <f>frac_mam_1_5months * 2.6</f>
        <v>8.8649191799999999E-2</v>
      </c>
      <c r="D3" s="18">
        <f>frac_mam_6_11months * 2.6</f>
        <v>5.4077023000000009E-2</v>
      </c>
      <c r="E3" s="18">
        <f>frac_mam_12_23months * 2.6</f>
        <v>2.7900259400000002E-2</v>
      </c>
      <c r="F3" s="18">
        <f>frac_mam_24_59months * 2.6</f>
        <v>2.4484555940000003E-2</v>
      </c>
    </row>
    <row r="4" spans="1:6" ht="15.75" customHeight="1" x14ac:dyDescent="0.25">
      <c r="A4" s="4" t="s">
        <v>205</v>
      </c>
      <c r="B4" s="18">
        <f>frac_sam_1month * 2.6</f>
        <v>4.2762699199999997E-2</v>
      </c>
      <c r="C4" s="18">
        <f>frac_sam_1_5months * 2.6</f>
        <v>4.2762699199999997E-2</v>
      </c>
      <c r="D4" s="18">
        <f>frac_sam_6_11months * 2.6</f>
        <v>2.3834063760000003E-2</v>
      </c>
      <c r="E4" s="18">
        <f>frac_sam_12_23months * 2.6</f>
        <v>2.4217430640000003E-2</v>
      </c>
      <c r="F4" s="18">
        <f>frac_sam_24_59months * 2.6</f>
        <v>1.0756682300000002E-2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0.23400000000000001</v>
      </c>
      <c r="E2" s="65">
        <f>food_insecure</f>
        <v>0.23400000000000001</v>
      </c>
      <c r="F2" s="65">
        <f>food_insecure</f>
        <v>0.23400000000000001</v>
      </c>
      <c r="G2" s="65">
        <f>food_insecure</f>
        <v>0.23400000000000001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0.23400000000000001</v>
      </c>
      <c r="F5" s="65">
        <f>food_insecure</f>
        <v>0.23400000000000001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6.0085836909871237E-2</v>
      </c>
      <c r="D7" s="65">
        <f>diarrhoea_1_5mo*frac_diarrhea_severe</f>
        <v>6.0085836909871237E-2</v>
      </c>
      <c r="E7" s="65">
        <f>diarrhoea_6_11mo*frac_diarrhea_severe</f>
        <v>6.0085836909871237E-2</v>
      </c>
      <c r="F7" s="65">
        <f>diarrhoea_12_23mo*frac_diarrhea_severe</f>
        <v>6.0085836909871237E-2</v>
      </c>
      <c r="G7" s="65">
        <f>diarrhoea_24_59mo*frac_diarrhea_severe</f>
        <v>6.0085836909871237E-2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0.23400000000000001</v>
      </c>
      <c r="F8" s="65">
        <f>food_insecure</f>
        <v>0.23400000000000001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0.23400000000000001</v>
      </c>
      <c r="F9" s="65">
        <f>food_insecure</f>
        <v>0.23400000000000001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0.54400000000000004</v>
      </c>
      <c r="E10" s="65">
        <f>IF(ISBLANK(comm_deliv), frac_children_health_facility,1)</f>
        <v>0.54400000000000004</v>
      </c>
      <c r="F10" s="65">
        <f>IF(ISBLANK(comm_deliv), frac_children_health_facility,1)</f>
        <v>0.54400000000000004</v>
      </c>
      <c r="G10" s="65">
        <f>IF(ISBLANK(comm_deliv), frac_children_health_facility,1)</f>
        <v>0.54400000000000004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6.0085836909871237E-2</v>
      </c>
      <c r="D12" s="65">
        <f>diarrhoea_1_5mo*frac_diarrhea_severe</f>
        <v>6.0085836909871237E-2</v>
      </c>
      <c r="E12" s="65">
        <f>diarrhoea_6_11mo*frac_diarrhea_severe</f>
        <v>6.0085836909871237E-2</v>
      </c>
      <c r="F12" s="65">
        <f>diarrhoea_12_23mo*frac_diarrhea_severe</f>
        <v>6.0085836909871237E-2</v>
      </c>
      <c r="G12" s="65">
        <f>diarrhoea_24_59mo*frac_diarrhea_severe</f>
        <v>6.0085836909871237E-2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0.23400000000000001</v>
      </c>
      <c r="I15" s="65">
        <f>food_insecure</f>
        <v>0.23400000000000001</v>
      </c>
      <c r="J15" s="65">
        <f>food_insecure</f>
        <v>0.23400000000000001</v>
      </c>
      <c r="K15" s="65">
        <f>food_insecure</f>
        <v>0.23400000000000001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0.36899999999999999</v>
      </c>
      <c r="I18" s="65">
        <f>frac_PW_health_facility</f>
        <v>0.36899999999999999</v>
      </c>
      <c r="J18" s="65">
        <f>frac_PW_health_facility</f>
        <v>0.36899999999999999</v>
      </c>
      <c r="K18" s="65">
        <f>frac_PW_health_facility</f>
        <v>0.36899999999999999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0.4032</v>
      </c>
      <c r="I19" s="65">
        <f>frac_malaria_risk</f>
        <v>0.4032</v>
      </c>
      <c r="J19" s="65">
        <f>frac_malaria_risk</f>
        <v>0.4032</v>
      </c>
      <c r="K19" s="65">
        <f>frac_malaria_risk</f>
        <v>0.4032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0.38700000000000001</v>
      </c>
      <c r="M24" s="65">
        <f>famplan_unmet_need</f>
        <v>0.38700000000000001</v>
      </c>
      <c r="N24" s="65">
        <f>famplan_unmet_need</f>
        <v>0.38700000000000001</v>
      </c>
      <c r="O24" s="65">
        <f>famplan_unmet_need</f>
        <v>0.38700000000000001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0.21666618823699968</v>
      </c>
      <c r="M25" s="65">
        <f>(1-food_insecure)*(0.49)+food_insecure*(0.7)</f>
        <v>0.53913999999999995</v>
      </c>
      <c r="N25" s="65">
        <f>(1-food_insecure)*(0.49)+food_insecure*(0.7)</f>
        <v>0.53913999999999995</v>
      </c>
      <c r="O25" s="65">
        <f>(1-food_insecure)*(0.49)+food_insecure*(0.7)</f>
        <v>0.53913999999999995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9.2856937815857021E-2</v>
      </c>
      <c r="M26" s="65">
        <f>(1-food_insecure)*(0.21)+food_insecure*(0.3)</f>
        <v>0.23105999999999999</v>
      </c>
      <c r="N26" s="65">
        <f>(1-food_insecure)*(0.21)+food_insecure*(0.3)</f>
        <v>0.23105999999999999</v>
      </c>
      <c r="O26" s="65">
        <f>(1-food_insecure)*(0.21)+food_insecure*(0.3)</f>
        <v>0.23105999999999999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9.2350576950073315E-2</v>
      </c>
      <c r="M27" s="65">
        <f>(1-food_insecure)*(0.3)</f>
        <v>0.2298</v>
      </c>
      <c r="N27" s="65">
        <f>(1-food_insecure)*(0.3)</f>
        <v>0.2298</v>
      </c>
      <c r="O27" s="65">
        <f>(1-food_insecure)*(0.3)</f>
        <v>0.2298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0.59812629699706998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0.4032</v>
      </c>
      <c r="D34" s="65">
        <f t="shared" si="3"/>
        <v>0.4032</v>
      </c>
      <c r="E34" s="65">
        <f t="shared" si="3"/>
        <v>0.4032</v>
      </c>
      <c r="F34" s="65">
        <f t="shared" si="3"/>
        <v>0.4032</v>
      </c>
      <c r="G34" s="65">
        <f t="shared" si="3"/>
        <v>0.4032</v>
      </c>
      <c r="H34" s="65">
        <f t="shared" si="3"/>
        <v>0.4032</v>
      </c>
      <c r="I34" s="65">
        <f t="shared" si="3"/>
        <v>0.4032</v>
      </c>
      <c r="J34" s="65">
        <f t="shared" si="3"/>
        <v>0.4032</v>
      </c>
      <c r="K34" s="65">
        <f t="shared" si="3"/>
        <v>0.4032</v>
      </c>
      <c r="L34" s="65">
        <f t="shared" si="3"/>
        <v>0.4032</v>
      </c>
      <c r="M34" s="65">
        <f t="shared" si="3"/>
        <v>0.4032</v>
      </c>
      <c r="N34" s="65">
        <f t="shared" si="3"/>
        <v>0.4032</v>
      </c>
      <c r="O34" s="65">
        <f t="shared" si="3"/>
        <v>0.4032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156286.95439999999</v>
      </c>
      <c r="C2" s="53">
        <v>348000</v>
      </c>
      <c r="D2" s="53">
        <v>675000</v>
      </c>
      <c r="E2" s="53">
        <v>556000</v>
      </c>
      <c r="F2" s="53">
        <v>397000</v>
      </c>
      <c r="G2" s="14">
        <f t="shared" ref="G2:G11" si="0">C2+D2+E2+F2</f>
        <v>1976000</v>
      </c>
      <c r="H2" s="14">
        <f t="shared" ref="H2:H11" si="1">(B2 + stillbirth*B2/(1000-stillbirth))/(1-abortion)</f>
        <v>164950.24179797366</v>
      </c>
      <c r="I2" s="14">
        <f t="shared" ref="I2:I11" si="2">G2-H2</f>
        <v>1811049.7582020264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155037.00380000001</v>
      </c>
      <c r="C3" s="53">
        <v>351000</v>
      </c>
      <c r="D3" s="53">
        <v>673000</v>
      </c>
      <c r="E3" s="53">
        <v>572000</v>
      </c>
      <c r="F3" s="53">
        <v>409000</v>
      </c>
      <c r="G3" s="14">
        <f t="shared" si="0"/>
        <v>2005000</v>
      </c>
      <c r="H3" s="14">
        <f t="shared" si="1"/>
        <v>163631.00402475669</v>
      </c>
      <c r="I3" s="14">
        <f t="shared" si="2"/>
        <v>1841368.9959752434</v>
      </c>
    </row>
    <row r="4" spans="1:9" ht="15.75" customHeight="1" x14ac:dyDescent="0.25">
      <c r="A4" s="7">
        <f t="shared" si="3"/>
        <v>2023</v>
      </c>
      <c r="B4" s="52">
        <v>153660.72</v>
      </c>
      <c r="C4" s="53">
        <v>355000</v>
      </c>
      <c r="D4" s="53">
        <v>670000</v>
      </c>
      <c r="E4" s="53">
        <v>588000</v>
      </c>
      <c r="F4" s="53">
        <v>422000</v>
      </c>
      <c r="G4" s="14">
        <f t="shared" si="0"/>
        <v>2035000</v>
      </c>
      <c r="H4" s="14">
        <f t="shared" si="1"/>
        <v>162178.43015853618</v>
      </c>
      <c r="I4" s="14">
        <f t="shared" si="2"/>
        <v>1872821.5698414638</v>
      </c>
    </row>
    <row r="5" spans="1:9" ht="15.75" customHeight="1" x14ac:dyDescent="0.25">
      <c r="A5" s="7">
        <f t="shared" si="3"/>
        <v>2024</v>
      </c>
      <c r="B5" s="52">
        <v>152140.61199999999</v>
      </c>
      <c r="C5" s="53">
        <v>359000</v>
      </c>
      <c r="D5" s="53">
        <v>667000</v>
      </c>
      <c r="E5" s="53">
        <v>600000</v>
      </c>
      <c r="F5" s="53">
        <v>434000</v>
      </c>
      <c r="G5" s="14">
        <f t="shared" si="0"/>
        <v>2060000</v>
      </c>
      <c r="H5" s="14">
        <f t="shared" si="1"/>
        <v>160574.05963943779</v>
      </c>
      <c r="I5" s="14">
        <f t="shared" si="2"/>
        <v>1899425.9403605622</v>
      </c>
    </row>
    <row r="6" spans="1:9" ht="15.75" customHeight="1" x14ac:dyDescent="0.25">
      <c r="A6" s="7">
        <f t="shared" si="3"/>
        <v>2025</v>
      </c>
      <c r="B6" s="52">
        <v>150539.9</v>
      </c>
      <c r="C6" s="53">
        <v>362000</v>
      </c>
      <c r="D6" s="53">
        <v>666000</v>
      </c>
      <c r="E6" s="53">
        <v>612000</v>
      </c>
      <c r="F6" s="53">
        <v>448000</v>
      </c>
      <c r="G6" s="14">
        <f t="shared" si="0"/>
        <v>2088000</v>
      </c>
      <c r="H6" s="14">
        <f t="shared" si="1"/>
        <v>158884.61708511467</v>
      </c>
      <c r="I6" s="14">
        <f t="shared" si="2"/>
        <v>1929115.3829148854</v>
      </c>
    </row>
    <row r="7" spans="1:9" ht="15.75" customHeight="1" x14ac:dyDescent="0.25">
      <c r="A7" s="7">
        <f t="shared" si="3"/>
        <v>2026</v>
      </c>
      <c r="B7" s="52">
        <v>149347.101</v>
      </c>
      <c r="C7" s="53">
        <v>364000</v>
      </c>
      <c r="D7" s="53">
        <v>666000</v>
      </c>
      <c r="E7" s="53">
        <v>622000</v>
      </c>
      <c r="F7" s="53">
        <v>463000</v>
      </c>
      <c r="G7" s="14">
        <f t="shared" si="0"/>
        <v>2115000</v>
      </c>
      <c r="H7" s="14">
        <f t="shared" si="1"/>
        <v>157625.69893534502</v>
      </c>
      <c r="I7" s="14">
        <f t="shared" si="2"/>
        <v>1957374.301064655</v>
      </c>
    </row>
    <row r="8" spans="1:9" ht="15.75" customHeight="1" x14ac:dyDescent="0.25">
      <c r="A8" s="7">
        <f t="shared" si="3"/>
        <v>2027</v>
      </c>
      <c r="B8" s="52">
        <v>148069.728</v>
      </c>
      <c r="C8" s="53">
        <v>364000</v>
      </c>
      <c r="D8" s="53">
        <v>668000</v>
      </c>
      <c r="E8" s="53">
        <v>630000</v>
      </c>
      <c r="F8" s="53">
        <v>478000</v>
      </c>
      <c r="G8" s="14">
        <f t="shared" si="0"/>
        <v>2140000</v>
      </c>
      <c r="H8" s="14">
        <f t="shared" si="1"/>
        <v>156277.51868559155</v>
      </c>
      <c r="I8" s="14">
        <f t="shared" si="2"/>
        <v>1983722.4813144084</v>
      </c>
    </row>
    <row r="9" spans="1:9" ht="15.75" customHeight="1" x14ac:dyDescent="0.25">
      <c r="A9" s="7">
        <f t="shared" si="3"/>
        <v>2028</v>
      </c>
      <c r="B9" s="52">
        <v>146690.31299999999</v>
      </c>
      <c r="C9" s="53">
        <v>364000</v>
      </c>
      <c r="D9" s="53">
        <v>670000</v>
      </c>
      <c r="E9" s="53">
        <v>636000</v>
      </c>
      <c r="F9" s="53">
        <v>493000</v>
      </c>
      <c r="G9" s="14">
        <f t="shared" si="0"/>
        <v>2163000</v>
      </c>
      <c r="H9" s="14">
        <f t="shared" si="1"/>
        <v>154821.6400509142</v>
      </c>
      <c r="I9" s="14">
        <f t="shared" si="2"/>
        <v>2008178.3599490859</v>
      </c>
    </row>
    <row r="10" spans="1:9" ht="15.75" customHeight="1" x14ac:dyDescent="0.25">
      <c r="A10" s="7">
        <f t="shared" si="3"/>
        <v>2029</v>
      </c>
      <c r="B10" s="52">
        <v>145211.11799999999</v>
      </c>
      <c r="C10" s="53">
        <v>364000</v>
      </c>
      <c r="D10" s="53">
        <v>673000</v>
      </c>
      <c r="E10" s="53">
        <v>640000</v>
      </c>
      <c r="F10" s="53">
        <v>508000</v>
      </c>
      <c r="G10" s="14">
        <f t="shared" si="0"/>
        <v>2185000</v>
      </c>
      <c r="H10" s="14">
        <f t="shared" si="1"/>
        <v>153260.45041833693</v>
      </c>
      <c r="I10" s="14">
        <f t="shared" si="2"/>
        <v>2031739.549581663</v>
      </c>
    </row>
    <row r="11" spans="1:9" ht="15.75" customHeight="1" x14ac:dyDescent="0.25">
      <c r="A11" s="7">
        <f t="shared" si="3"/>
        <v>2030</v>
      </c>
      <c r="B11" s="52">
        <v>143634.405</v>
      </c>
      <c r="C11" s="53">
        <v>364000</v>
      </c>
      <c r="D11" s="53">
        <v>677000</v>
      </c>
      <c r="E11" s="53">
        <v>642000</v>
      </c>
      <c r="F11" s="53">
        <v>524000</v>
      </c>
      <c r="G11" s="14">
        <f t="shared" si="0"/>
        <v>2207000</v>
      </c>
      <c r="H11" s="14">
        <f t="shared" si="1"/>
        <v>151596.33717488375</v>
      </c>
      <c r="I11" s="14">
        <f t="shared" si="2"/>
        <v>2055403.6628251162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7.663297009602181E-2</v>
      </c>
    </row>
    <row r="5" spans="1:8" ht="15.75" customHeight="1" x14ac:dyDescent="0.25">
      <c r="B5" s="16" t="s">
        <v>70</v>
      </c>
      <c r="C5" s="54">
        <v>3.8092956289079848E-2</v>
      </c>
    </row>
    <row r="6" spans="1:8" ht="15.75" customHeight="1" x14ac:dyDescent="0.25">
      <c r="B6" s="16" t="s">
        <v>71</v>
      </c>
      <c r="C6" s="54">
        <v>0.25007799537184888</v>
      </c>
    </row>
    <row r="7" spans="1:8" ht="15.75" customHeight="1" x14ac:dyDescent="0.25">
      <c r="B7" s="16" t="s">
        <v>72</v>
      </c>
      <c r="C7" s="54">
        <v>0.47414589933038431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0.14158262098607469</v>
      </c>
    </row>
    <row r="10" spans="1:8" ht="15.75" customHeight="1" x14ac:dyDescent="0.25">
      <c r="B10" s="16" t="s">
        <v>75</v>
      </c>
      <c r="C10" s="54">
        <v>1.9467557926590381E-2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8.0492956129596754E-2</v>
      </c>
      <c r="D14" s="54">
        <v>8.0492956129596754E-2</v>
      </c>
      <c r="E14" s="54">
        <v>8.0492956129596754E-2</v>
      </c>
      <c r="F14" s="54">
        <v>8.0492956129596754E-2</v>
      </c>
    </row>
    <row r="15" spans="1:8" ht="15.75" customHeight="1" x14ac:dyDescent="0.25">
      <c r="B15" s="16" t="s">
        <v>82</v>
      </c>
      <c r="C15" s="54">
        <v>0.38469936037875541</v>
      </c>
      <c r="D15" s="54">
        <v>0.38469936037875541</v>
      </c>
      <c r="E15" s="54">
        <v>0.38469936037875541</v>
      </c>
      <c r="F15" s="54">
        <v>0.38469936037875541</v>
      </c>
    </row>
    <row r="16" spans="1:8" ht="15.75" customHeight="1" x14ac:dyDescent="0.25">
      <c r="B16" s="16" t="s">
        <v>83</v>
      </c>
      <c r="C16" s="54">
        <v>2.8526052315017768E-2</v>
      </c>
      <c r="D16" s="54">
        <v>2.8526052315017768E-2</v>
      </c>
      <c r="E16" s="54">
        <v>2.8526052315017768E-2</v>
      </c>
      <c r="F16" s="54">
        <v>2.8526052315017768E-2</v>
      </c>
    </row>
    <row r="17" spans="1:8" ht="15.75" customHeight="1" x14ac:dyDescent="0.25">
      <c r="B17" s="16" t="s">
        <v>84</v>
      </c>
      <c r="C17" s="54">
        <v>9.4542184328871165E-4</v>
      </c>
      <c r="D17" s="54">
        <v>9.4542184328871165E-4</v>
      </c>
      <c r="E17" s="54">
        <v>9.4542184328871165E-4</v>
      </c>
      <c r="F17" s="54">
        <v>9.4542184328871165E-4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2.3027212603509099E-3</v>
      </c>
      <c r="D19" s="54">
        <v>2.3027212603509099E-3</v>
      </c>
      <c r="E19" s="54">
        <v>2.3027212603509099E-3</v>
      </c>
      <c r="F19" s="54">
        <v>2.3027212603509099E-3</v>
      </c>
    </row>
    <row r="20" spans="1:8" ht="15.75" customHeight="1" x14ac:dyDescent="0.25">
      <c r="B20" s="16" t="s">
        <v>87</v>
      </c>
      <c r="C20" s="54">
        <v>1.1899019892305769E-2</v>
      </c>
      <c r="D20" s="54">
        <v>1.1899019892305769E-2</v>
      </c>
      <c r="E20" s="54">
        <v>1.1899019892305769E-2</v>
      </c>
      <c r="F20" s="54">
        <v>1.1899019892305769E-2</v>
      </c>
    </row>
    <row r="21" spans="1:8" ht="15.75" customHeight="1" x14ac:dyDescent="0.25">
      <c r="B21" s="16" t="s">
        <v>88</v>
      </c>
      <c r="C21" s="54">
        <v>0.14829440870862939</v>
      </c>
      <c r="D21" s="54">
        <v>0.14829440870862939</v>
      </c>
      <c r="E21" s="54">
        <v>0.14829440870862939</v>
      </c>
      <c r="F21" s="54">
        <v>0.14829440870862939</v>
      </c>
    </row>
    <row r="22" spans="1:8" ht="15.75" customHeight="1" x14ac:dyDescent="0.25">
      <c r="B22" s="16" t="s">
        <v>89</v>
      </c>
      <c r="C22" s="54">
        <v>0.3428400594720552</v>
      </c>
      <c r="D22" s="54">
        <v>0.3428400594720552</v>
      </c>
      <c r="E22" s="54">
        <v>0.3428400594720552</v>
      </c>
      <c r="F22" s="54">
        <v>0.3428400594720552</v>
      </c>
    </row>
    <row r="23" spans="1:8" ht="15.75" customHeight="1" x14ac:dyDescent="0.25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4.7899999999999998E-2</v>
      </c>
    </row>
    <row r="27" spans="1:8" ht="15.75" customHeight="1" x14ac:dyDescent="0.25">
      <c r="B27" s="16" t="s">
        <v>92</v>
      </c>
      <c r="C27" s="54">
        <v>1.8499999999999999E-2</v>
      </c>
    </row>
    <row r="28" spans="1:8" ht="15.75" customHeight="1" x14ac:dyDescent="0.25">
      <c r="B28" s="16" t="s">
        <v>93</v>
      </c>
      <c r="C28" s="54">
        <v>0.22889999999999999</v>
      </c>
    </row>
    <row r="29" spans="1:8" ht="15.75" customHeight="1" x14ac:dyDescent="0.25">
      <c r="B29" s="16" t="s">
        <v>94</v>
      </c>
      <c r="C29" s="54">
        <v>0.1384</v>
      </c>
    </row>
    <row r="30" spans="1:8" ht="15.75" customHeight="1" x14ac:dyDescent="0.25">
      <c r="B30" s="16" t="s">
        <v>95</v>
      </c>
      <c r="C30" s="54">
        <v>4.9200000000000001E-2</v>
      </c>
    </row>
    <row r="31" spans="1:8" ht="15.75" customHeight="1" x14ac:dyDescent="0.25">
      <c r="B31" s="16" t="s">
        <v>96</v>
      </c>
      <c r="C31" s="54">
        <v>7.0300000000000001E-2</v>
      </c>
    </row>
    <row r="32" spans="1:8" ht="15.75" customHeight="1" x14ac:dyDescent="0.25">
      <c r="B32" s="16" t="s">
        <v>97</v>
      </c>
      <c r="C32" s="54">
        <v>0.14910000000000001</v>
      </c>
    </row>
    <row r="33" spans="2:3" ht="15.75" customHeight="1" x14ac:dyDescent="0.25">
      <c r="B33" s="16" t="s">
        <v>98</v>
      </c>
      <c r="C33" s="54">
        <v>0.12429999999999999</v>
      </c>
    </row>
    <row r="34" spans="2:3" ht="15.75" customHeight="1" x14ac:dyDescent="0.25">
      <c r="B34" s="16" t="s">
        <v>99</v>
      </c>
      <c r="C34" s="54">
        <v>0.1734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0.86474052000000001</v>
      </c>
      <c r="D2" s="55">
        <v>0.86474052000000001</v>
      </c>
      <c r="E2" s="55">
        <v>0.80938354000000001</v>
      </c>
      <c r="F2" s="55">
        <v>0.65382903999999997</v>
      </c>
      <c r="G2" s="55">
        <v>0.56823818000000004</v>
      </c>
    </row>
    <row r="3" spans="1:15" ht="15.75" customHeight="1" x14ac:dyDescent="0.25">
      <c r="B3" s="7" t="s">
        <v>103</v>
      </c>
      <c r="C3" s="55">
        <v>8.0782957000000002E-2</v>
      </c>
      <c r="D3" s="55">
        <v>8.0782957000000002E-2</v>
      </c>
      <c r="E3" s="55">
        <v>9.7672033000000005E-2</v>
      </c>
      <c r="F3" s="55">
        <v>0.19914757</v>
      </c>
      <c r="G3" s="55">
        <v>0.30832263999999998</v>
      </c>
    </row>
    <row r="4" spans="1:15" ht="15.75" customHeight="1" x14ac:dyDescent="0.25">
      <c r="B4" s="7" t="s">
        <v>104</v>
      </c>
      <c r="C4" s="56">
        <v>3.5780458000000001E-2</v>
      </c>
      <c r="D4" s="56">
        <v>3.5780458000000001E-2</v>
      </c>
      <c r="E4" s="56">
        <v>3.1043935000000002E-2</v>
      </c>
      <c r="F4" s="56">
        <v>0.11139776</v>
      </c>
      <c r="G4" s="56">
        <v>9.334521300000001E-2</v>
      </c>
    </row>
    <row r="5" spans="1:15" ht="15.75" customHeight="1" x14ac:dyDescent="0.25">
      <c r="B5" s="7" t="s">
        <v>105</v>
      </c>
      <c r="C5" s="56">
        <v>1.8696072000000001E-2</v>
      </c>
      <c r="D5" s="56">
        <v>1.8696072000000001E-2</v>
      </c>
      <c r="E5" s="56">
        <v>6.1900548999999999E-2</v>
      </c>
      <c r="F5" s="56">
        <v>3.5625651000000001E-2</v>
      </c>
      <c r="G5" s="56">
        <v>3.0093973E-2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0.85326285999999996</v>
      </c>
      <c r="D8" s="55">
        <v>0.85326285999999996</v>
      </c>
      <c r="E8" s="55">
        <v>0.92071586999999999</v>
      </c>
      <c r="F8" s="55">
        <v>0.92225952000000011</v>
      </c>
      <c r="G8" s="55">
        <v>0.94708809000000005</v>
      </c>
    </row>
    <row r="9" spans="1:15" ht="15.75" customHeight="1" x14ac:dyDescent="0.25">
      <c r="B9" s="7" t="s">
        <v>108</v>
      </c>
      <c r="C9" s="55">
        <v>9.6194123999999992E-2</v>
      </c>
      <c r="D9" s="55">
        <v>9.6194123999999992E-2</v>
      </c>
      <c r="E9" s="55">
        <v>4.9318304E-2</v>
      </c>
      <c r="F9" s="55">
        <v>5.7695231E-2</v>
      </c>
      <c r="G9" s="55">
        <v>3.9357624000000001E-2</v>
      </c>
    </row>
    <row r="10" spans="1:15" ht="15.75" customHeight="1" x14ac:dyDescent="0.25">
      <c r="B10" s="7" t="s">
        <v>109</v>
      </c>
      <c r="C10" s="56">
        <v>3.4095843000000001E-2</v>
      </c>
      <c r="D10" s="56">
        <v>3.4095843000000001E-2</v>
      </c>
      <c r="E10" s="56">
        <v>2.0798855000000002E-2</v>
      </c>
      <c r="F10" s="56">
        <v>1.0730869000000001E-2</v>
      </c>
      <c r="G10" s="56">
        <v>9.4171369000000012E-3</v>
      </c>
    </row>
    <row r="11" spans="1:15" ht="15.75" customHeight="1" x14ac:dyDescent="0.25">
      <c r="B11" s="7" t="s">
        <v>110</v>
      </c>
      <c r="C11" s="56">
        <v>1.6447191999999999E-2</v>
      </c>
      <c r="D11" s="56">
        <v>1.6447191999999999E-2</v>
      </c>
      <c r="E11" s="56">
        <v>9.166947600000001E-3</v>
      </c>
      <c r="F11" s="56">
        <v>9.314396400000001E-3</v>
      </c>
      <c r="G11" s="56">
        <v>4.1371855000000004E-3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0.50327564699999994</v>
      </c>
      <c r="D14" s="57">
        <v>0.51439987297800005</v>
      </c>
      <c r="E14" s="57">
        <v>0.51439987297800005</v>
      </c>
      <c r="F14" s="57">
        <v>0.32239856251900001</v>
      </c>
      <c r="G14" s="57">
        <v>0.32239856251900001</v>
      </c>
      <c r="H14" s="58">
        <v>0.45700000000000002</v>
      </c>
      <c r="I14" s="58">
        <v>0.45700000000000002</v>
      </c>
      <c r="J14" s="58">
        <v>0.45700000000000002</v>
      </c>
      <c r="K14" s="58">
        <v>0.45700000000000002</v>
      </c>
      <c r="L14" s="58">
        <v>0.33899103654599999</v>
      </c>
      <c r="M14" s="58">
        <v>0.24651967027400001</v>
      </c>
      <c r="N14" s="58">
        <v>0.21131787073</v>
      </c>
      <c r="O14" s="58">
        <v>0.23360000111699999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0.25715044376028318</v>
      </c>
      <c r="D15" s="55">
        <f t="shared" si="0"/>
        <v>0.26283440574768369</v>
      </c>
      <c r="E15" s="55">
        <f t="shared" si="0"/>
        <v>0.26283440574768369</v>
      </c>
      <c r="F15" s="55">
        <f t="shared" si="0"/>
        <v>0.16473066780328088</v>
      </c>
      <c r="G15" s="55">
        <f t="shared" si="0"/>
        <v>0.16473066780328088</v>
      </c>
      <c r="H15" s="55">
        <f t="shared" si="0"/>
        <v>0.23350574083798142</v>
      </c>
      <c r="I15" s="55">
        <f t="shared" si="0"/>
        <v>0.23350574083798142</v>
      </c>
      <c r="J15" s="55">
        <f t="shared" si="0"/>
        <v>0.23350574083798142</v>
      </c>
      <c r="K15" s="55">
        <f t="shared" si="0"/>
        <v>0.23350574083798142</v>
      </c>
      <c r="L15" s="55">
        <f t="shared" si="0"/>
        <v>0.17320865016654041</v>
      </c>
      <c r="M15" s="55">
        <f t="shared" si="0"/>
        <v>0.12596008367279055</v>
      </c>
      <c r="N15" s="55">
        <f t="shared" si="0"/>
        <v>0.10797360165670336</v>
      </c>
      <c r="O15" s="55">
        <f t="shared" si="0"/>
        <v>0.1193587337430599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0.70550790000000008</v>
      </c>
      <c r="D2" s="56">
        <v>0.41442689999999999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0.14739630000000001</v>
      </c>
      <c r="D3" s="56">
        <v>0.24610799999999999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0.1441006</v>
      </c>
      <c r="D4" s="56">
        <v>0.319693</v>
      </c>
      <c r="E4" s="56">
        <v>0.8713654279708859</v>
      </c>
      <c r="F4" s="56">
        <v>0.39406397938728299</v>
      </c>
      <c r="G4" s="56">
        <v>0</v>
      </c>
    </row>
    <row r="5" spans="1:7" x14ac:dyDescent="0.25">
      <c r="B5" s="98" t="s">
        <v>122</v>
      </c>
      <c r="C5" s="55">
        <v>2.9951999999998698E-3</v>
      </c>
      <c r="D5" s="55">
        <v>1.9772100000000001E-2</v>
      </c>
      <c r="E5" s="55">
        <v>0.1286345720291141</v>
      </c>
      <c r="F5" s="55">
        <v>0.60593602061271701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2022-02-01T03:24:24Z</dcterms:modified>
</cp:coreProperties>
</file>