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440323D-9226-433A-92EF-E56A12010E3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6" i="2" l="1"/>
  <c r="A17" i="2"/>
  <c r="I5" i="2"/>
  <c r="I9" i="2"/>
  <c r="A24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36" i="2"/>
  <c r="A13" i="2"/>
  <c r="A12" i="2"/>
  <c r="A20" i="2"/>
  <c r="D111" i="20"/>
  <c r="A28" i="2"/>
  <c r="A21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<sst xmlns="http://schemas.openxmlformats.org/spreadsheetml/2006/main" count="2092" uniqueCount="337">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</sst>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128688.2734375</v>
      </c>
    </row>
    <row r="8" spans="1:3" ht="15" customHeight="1" x14ac:dyDescent="0.25">
      <c r="B8" s="7" t="s">
        <v>19</v>
      </c>
      <c r="C8" s="46">
        <v>0.16900000000000001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0.91188728330000002</v>
      </c>
    </row>
    <row r="11" spans="1:3" ht="15" customHeight="1" x14ac:dyDescent="0.25">
      <c r="B11" s="7" t="s">
        <v>22</v>
      </c>
      <c r="C11" s="46">
        <v>0.84200000000000008</v>
      </c>
    </row>
    <row r="12" spans="1:3" ht="15" customHeight="1" x14ac:dyDescent="0.25">
      <c r="B12" s="7" t="s">
        <v>23</v>
      </c>
      <c r="C12" s="46">
        <v>0.87</v>
      </c>
    </row>
    <row r="13" spans="1:3" ht="15" customHeight="1" x14ac:dyDescent="0.25">
      <c r="B13" s="7" t="s">
        <v>24</v>
      </c>
      <c r="C13" s="46">
        <v>0.78099999999999992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3.7400000000000003E-2</v>
      </c>
    </row>
    <row r="24" spans="1:3" ht="15" customHeight="1" x14ac:dyDescent="0.25">
      <c r="B24" s="12" t="s">
        <v>33</v>
      </c>
      <c r="C24" s="47">
        <v>0.53110000000000002</v>
      </c>
    </row>
    <row r="25" spans="1:3" ht="15" customHeight="1" x14ac:dyDescent="0.25">
      <c r="B25" s="12" t="s">
        <v>34</v>
      </c>
      <c r="C25" s="47">
        <v>0.41370000000000001</v>
      </c>
    </row>
    <row r="26" spans="1:3" ht="15" customHeight="1" x14ac:dyDescent="0.25">
      <c r="B26" s="12" t="s">
        <v>35</v>
      </c>
      <c r="C26" s="47">
        <v>1.78E-2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4.2178857906418203</v>
      </c>
    </row>
    <row r="38" spans="1:5" ht="15" customHeight="1" x14ac:dyDescent="0.25">
      <c r="B38" s="28" t="s">
        <v>45</v>
      </c>
      <c r="C38" s="117">
        <v>5.0581398742528503</v>
      </c>
      <c r="D38" s="9"/>
      <c r="E38" s="10"/>
    </row>
    <row r="39" spans="1:5" ht="15" customHeight="1" x14ac:dyDescent="0.25">
      <c r="B39" s="28" t="s">
        <v>46</v>
      </c>
      <c r="C39" s="117">
        <v>5.8536895559859703</v>
      </c>
      <c r="D39" s="9"/>
      <c r="E39" s="9"/>
    </row>
    <row r="40" spans="1:5" ht="15" customHeight="1" x14ac:dyDescent="0.25">
      <c r="B40" s="28" t="s">
        <v>47</v>
      </c>
      <c r="C40" s="117">
        <v>10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2.7619540140000001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0.55699511709464022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3.3956865999999901</v>
      </c>
    </row>
    <row r="63" spans="1:4" ht="15.75" customHeight="1" x14ac:dyDescent="0.25">
      <c r="A63" s="39"/>
    </row>
  </sheetData>
  <sheetProtection algorithmName="SHA-512" hashValue="bEtW6jZvHxKwPfHoA6/qcF0OyqiVqWLKAv9vhy/1hhijziNv94YS0wbTyv4CPbBulYUgAxCVtNXbGc0yV6JMSA==" saltValue="VdySnS1hK7awJq7j0OlN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0.20228460926449299</v>
      </c>
      <c r="C2" s="115">
        <v>0.95</v>
      </c>
      <c r="D2" s="116">
        <v>62.267198925302971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39.975115048626499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480.84054251477158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7.5977498652403259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13.107414492422411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13.107414492422411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13.107414492422411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13.107414492422411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13.107414492422411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13.107414492422411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0.81418029231775391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11.065100889871371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11.065100889871371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0.99730339999999995</v>
      </c>
      <c r="C21" s="115">
        <v>0.95</v>
      </c>
      <c r="D21" s="116">
        <v>79.90136660715082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22.669145438411171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4.3388595676177406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0.74630218001833992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18.641484890005319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123.32014378516121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1.7708964965206571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1.7579636017261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0.19614531099796301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0.95138230866334494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0.97163803040012697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2.7958272003703142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0.95360235308728092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yjZSeGqavgFz8VVHIAgjUf/5FMxs6K+cTxu3rdPrg71PkbDGAGjcXiaxwSVbjgRTHvHBoDFz4/+TlRTUJlLvA==" saltValue="7ibV2F5dZM41se8hBRtD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Ci0DByuthrebXqeqMpv96aJmTz5PYfmN36lMacjEB+HYZSu0J/DBSOG10t7eDRtpAxeZ07umN1C78R+tLBF9Yw==" saltValue="7ZC0atUYQRH2e4Le+bEn2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sdKEEeNstnoh+zN/mz/HaquyUSoUtS75dFeRNCzd/Qst4FkwWc6pXEsZv+HNFSgWZ1wqAP0lFab7vama9XZPyQ==" saltValue="0s56Q9Cn4rjw1dYVx/q0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3.9738470129668697E-2</v>
      </c>
      <c r="C3" s="18">
        <f>frac_mam_1_5months * 2.6</f>
        <v>3.9738470129668697E-2</v>
      </c>
      <c r="D3" s="18">
        <f>frac_mam_6_11months * 2.6</f>
        <v>4.3825420364737439E-2</v>
      </c>
      <c r="E3" s="18">
        <f>frac_mam_12_23months * 2.6</f>
        <v>1.5634861588478079E-2</v>
      </c>
      <c r="F3" s="18">
        <f>frac_mam_24_59months * 2.6</f>
        <v>1.5226278919726602E-2</v>
      </c>
    </row>
    <row r="4" spans="1:6" ht="15.75" customHeight="1" x14ac:dyDescent="0.25">
      <c r="A4" s="4" t="s">
        <v>208</v>
      </c>
      <c r="B4" s="18">
        <f>frac_sam_1month * 2.6</f>
        <v>0.19002916216850282</v>
      </c>
      <c r="C4" s="18">
        <f>frac_sam_1_5months * 2.6</f>
        <v>0.19002916216850282</v>
      </c>
      <c r="D4" s="18">
        <f>frac_sam_6_11months * 2.6</f>
        <v>0</v>
      </c>
      <c r="E4" s="18">
        <f>frac_sam_12_23months * 2.6</f>
        <v>1.5853948518633837E-2</v>
      </c>
      <c r="F4" s="18">
        <f>frac_sam_24_59months * 2.6</f>
        <v>3.031134195625796E-2</v>
      </c>
    </row>
  </sheetData>
  <sheetProtection algorithmName="SHA-512" hashValue="PlSj2gKlC/U+w5XWnx3lZMUWCqApo0EGQiUYs0RFrBwAg/7iDtB80BP/UecXIhO7UZSEnx6G90SfEvS08KUcAQ==" saltValue="2m07vTFVMlD6cod+Jayv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0.16900000000000001</v>
      </c>
      <c r="E2" s="65">
        <f>food_insecure</f>
        <v>0.16900000000000001</v>
      </c>
      <c r="F2" s="65">
        <f>food_insecure</f>
        <v>0.16900000000000001</v>
      </c>
      <c r="G2" s="65">
        <f>food_insecure</f>
        <v>0.16900000000000001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0.16900000000000001</v>
      </c>
      <c r="F5" s="65">
        <f>food_insecure</f>
        <v>0.16900000000000001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0.16900000000000001</v>
      </c>
      <c r="F8" s="65">
        <f>food_insecure</f>
        <v>0.16900000000000001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0.16900000000000001</v>
      </c>
      <c r="F9" s="65">
        <f>food_insecure</f>
        <v>0.16900000000000001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0.87</v>
      </c>
      <c r="E10" s="65">
        <f>IF(ISBLANK(comm_deliv), frac_children_health_facility,1)</f>
        <v>0.87</v>
      </c>
      <c r="F10" s="65">
        <f>IF(ISBLANK(comm_deliv), frac_children_health_facility,1)</f>
        <v>0.87</v>
      </c>
      <c r="G10" s="65">
        <f>IF(ISBLANK(comm_deliv), frac_children_health_facility,1)</f>
        <v>0.87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0.16900000000000001</v>
      </c>
      <c r="I15" s="65">
        <f>food_insecure</f>
        <v>0.16900000000000001</v>
      </c>
      <c r="J15" s="65">
        <f>food_insecure</f>
        <v>0.16900000000000001</v>
      </c>
      <c r="K15" s="65">
        <f>food_insecure</f>
        <v>0.16900000000000001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0.84200000000000008</v>
      </c>
      <c r="I18" s="65">
        <f>frac_PW_health_facility</f>
        <v>0.84200000000000008</v>
      </c>
      <c r="J18" s="65">
        <f>frac_PW_health_facility</f>
        <v>0.84200000000000008</v>
      </c>
      <c r="K18" s="65">
        <f>frac_PW_health_facility</f>
        <v>0.84200000000000008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0.78099999999999992</v>
      </c>
      <c r="M24" s="65">
        <f>famplan_unmet_need</f>
        <v>0.78099999999999992</v>
      </c>
      <c r="N24" s="65">
        <f>famplan_unmet_need</f>
        <v>0.78099999999999992</v>
      </c>
      <c r="O24" s="65">
        <f>famplan_unmet_need</f>
        <v>0.78099999999999992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4.6302351498682989E-2</v>
      </c>
      <c r="M25" s="65">
        <f>(1-food_insecure)*(0.49)+food_insecure*(0.7)</f>
        <v>0.52549000000000001</v>
      </c>
      <c r="N25" s="65">
        <f>(1-food_insecure)*(0.49)+food_insecure*(0.7)</f>
        <v>0.52549000000000001</v>
      </c>
      <c r="O25" s="65">
        <f>(1-food_insecure)*(0.49)+food_insecure*(0.7)</f>
        <v>0.52549000000000001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1.9843864928006993E-2</v>
      </c>
      <c r="M26" s="65">
        <f>(1-food_insecure)*(0.21)+food_insecure*(0.3)</f>
        <v>0.22520999999999999</v>
      </c>
      <c r="N26" s="65">
        <f>(1-food_insecure)*(0.21)+food_insecure*(0.3)</f>
        <v>0.22520999999999999</v>
      </c>
      <c r="O26" s="65">
        <f>(1-food_insecure)*(0.21)+food_insecure*(0.3)</f>
        <v>0.22520999999999999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2.1966500273309993E-2</v>
      </c>
      <c r="M27" s="65">
        <f>(1-food_insecure)*(0.3)</f>
        <v>0.24929999999999997</v>
      </c>
      <c r="N27" s="65">
        <f>(1-food_insecure)*(0.3)</f>
        <v>0.24929999999999997</v>
      </c>
      <c r="O27" s="65">
        <f>(1-food_insecure)*(0.3)</f>
        <v>0.24929999999999997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Fg8M5199QFEgyrI/+GGKyWVzfZKHDQPFavmVV+Ar63h3RNQKfr02h38sPN5HvFnl/ge9NW3dZN5hbmmV43RW5g==" saltValue="9Jk08TihlPBN+NFy1Jt2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/6MTqMrQBVXpn1GG+XI+8ko0m1esxwMPctw3xGNjOwn5+yMWpLZEM4CbPcozFc/9rX5TYQGN0UoSaoF7PfuVkQ==" saltValue="7F9UFn6j796ZwRHCPQ8T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Hjn1VwUStbMlhYbtTaCdA+CoIvWGtBK/wwUVGIXqkCQkUxaZuaP36a+LPplAVycckLeuMNTtLZOG1pJCQAGlQ==" saltValue="uRv+qastRa9hUETh1kb2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T1Xmculw89cYFkltbVJv4vGzY89B5Ajb08nfLc2Hhy57SeJRGEyMKXfRUp3Mp7RU6c6muGr98aWlCzBoG3VVA==" saltValue="0CVLvVMxsUfaDMzDM8tr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RtljyhFG+7v/DqGJpGvzFl2ylbEplvsWQKndIHnzPbBzmsO9I9V3NI8pvb/tjHjnU+5ZqoLQDvCQnPpEUrbCg==" saltValue="qH4qSI4VSAu/Wcw+JcDI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O6drbzUfeW+r9XWyT/extf9/qyz3idNzsBcGGgGcKOj2TaJljFVOsSuyCpR2sff2NRB4/dZhwfxV0l/N20mByA==" saltValue="8X1XcB3ybQVu6v+DIaFL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32635.533599999999</v>
      </c>
      <c r="C2" s="53">
        <v>83000</v>
      </c>
      <c r="D2" s="53">
        <v>224000</v>
      </c>
      <c r="E2" s="53">
        <v>238000</v>
      </c>
      <c r="F2" s="53">
        <v>241000</v>
      </c>
      <c r="G2" s="14">
        <f t="shared" ref="G2:G11" si="0">C2+D2+E2+F2</f>
        <v>786000</v>
      </c>
      <c r="H2" s="14">
        <f t="shared" ref="H2:H11" si="1">(B2 + stillbirth*B2/(1000-stillbirth))/(1-abortion)</f>
        <v>34303.900512698034</v>
      </c>
      <c r="I2" s="14">
        <f t="shared" ref="I2:I11" si="2">G2-H2</f>
        <v>751696.09948730201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32556.5864</v>
      </c>
      <c r="C3" s="53">
        <v>82000</v>
      </c>
      <c r="D3" s="53">
        <v>218000</v>
      </c>
      <c r="E3" s="53">
        <v>237000</v>
      </c>
      <c r="F3" s="53">
        <v>241000</v>
      </c>
      <c r="G3" s="14">
        <f t="shared" si="0"/>
        <v>778000</v>
      </c>
      <c r="H3" s="14">
        <f t="shared" si="1"/>
        <v>34220.917438857439</v>
      </c>
      <c r="I3" s="14">
        <f t="shared" si="2"/>
        <v>743779.08256114251</v>
      </c>
    </row>
    <row r="4" spans="1:9" ht="15.75" customHeight="1" x14ac:dyDescent="0.25">
      <c r="A4" s="7">
        <f t="shared" si="3"/>
        <v>2023</v>
      </c>
      <c r="B4" s="52">
        <v>32468.314999999991</v>
      </c>
      <c r="C4" s="53">
        <v>83000</v>
      </c>
      <c r="D4" s="53">
        <v>212000</v>
      </c>
      <c r="E4" s="53">
        <v>235000</v>
      </c>
      <c r="F4" s="53">
        <v>239000</v>
      </c>
      <c r="G4" s="14">
        <f t="shared" si="0"/>
        <v>769000</v>
      </c>
      <c r="H4" s="14">
        <f t="shared" si="1"/>
        <v>34128.133500931668</v>
      </c>
      <c r="I4" s="14">
        <f t="shared" si="2"/>
        <v>734871.86649906833</v>
      </c>
    </row>
    <row r="5" spans="1:9" ht="15.75" customHeight="1" x14ac:dyDescent="0.25">
      <c r="A5" s="7">
        <f t="shared" si="3"/>
        <v>2024</v>
      </c>
      <c r="B5" s="52">
        <v>32380.06519999999</v>
      </c>
      <c r="C5" s="53">
        <v>84000</v>
      </c>
      <c r="D5" s="53">
        <v>205000</v>
      </c>
      <c r="E5" s="53">
        <v>234000</v>
      </c>
      <c r="F5" s="53">
        <v>238000</v>
      </c>
      <c r="G5" s="14">
        <f t="shared" si="0"/>
        <v>761000</v>
      </c>
      <c r="H5" s="14">
        <f t="shared" si="1"/>
        <v>34035.372267223342</v>
      </c>
      <c r="I5" s="14">
        <f t="shared" si="2"/>
        <v>726964.62773277669</v>
      </c>
    </row>
    <row r="6" spans="1:9" ht="15.75" customHeight="1" x14ac:dyDescent="0.25">
      <c r="A6" s="7">
        <f t="shared" si="3"/>
        <v>2025</v>
      </c>
      <c r="B6" s="52">
        <v>32282.495999999999</v>
      </c>
      <c r="C6" s="53">
        <v>83000</v>
      </c>
      <c r="D6" s="53">
        <v>197000</v>
      </c>
      <c r="E6" s="53">
        <v>234000</v>
      </c>
      <c r="F6" s="53">
        <v>238000</v>
      </c>
      <c r="G6" s="14">
        <f t="shared" si="0"/>
        <v>752000</v>
      </c>
      <c r="H6" s="14">
        <f t="shared" si="1"/>
        <v>33932.815214811511</v>
      </c>
      <c r="I6" s="14">
        <f t="shared" si="2"/>
        <v>718067.18478518852</v>
      </c>
    </row>
    <row r="7" spans="1:9" ht="15.75" customHeight="1" x14ac:dyDescent="0.25">
      <c r="A7" s="7">
        <f t="shared" si="3"/>
        <v>2026</v>
      </c>
      <c r="B7" s="52">
        <v>31894.40159999999</v>
      </c>
      <c r="C7" s="53">
        <v>83000</v>
      </c>
      <c r="D7" s="53">
        <v>191000</v>
      </c>
      <c r="E7" s="53">
        <v>232000</v>
      </c>
      <c r="F7" s="53">
        <v>237000</v>
      </c>
      <c r="G7" s="14">
        <f t="shared" si="0"/>
        <v>743000</v>
      </c>
      <c r="H7" s="14">
        <f t="shared" si="1"/>
        <v>33524.880972022373</v>
      </c>
      <c r="I7" s="14">
        <f t="shared" si="2"/>
        <v>709475.11902797758</v>
      </c>
    </row>
    <row r="8" spans="1:9" ht="15.75" customHeight="1" x14ac:dyDescent="0.25">
      <c r="A8" s="7">
        <f t="shared" si="3"/>
        <v>2027</v>
      </c>
      <c r="B8" s="52">
        <v>31498.730199999991</v>
      </c>
      <c r="C8" s="53">
        <v>82000</v>
      </c>
      <c r="D8" s="53">
        <v>184000</v>
      </c>
      <c r="E8" s="53">
        <v>232000</v>
      </c>
      <c r="F8" s="53">
        <v>237000</v>
      </c>
      <c r="G8" s="14">
        <f t="shared" si="0"/>
        <v>735000</v>
      </c>
      <c r="H8" s="14">
        <f t="shared" si="1"/>
        <v>33108.982384069765</v>
      </c>
      <c r="I8" s="14">
        <f t="shared" si="2"/>
        <v>701891.01761593018</v>
      </c>
    </row>
    <row r="9" spans="1:9" ht="15.75" customHeight="1" x14ac:dyDescent="0.25">
      <c r="A9" s="7">
        <f t="shared" si="3"/>
        <v>2028</v>
      </c>
      <c r="B9" s="52">
        <v>31104.822799999991</v>
      </c>
      <c r="C9" s="53">
        <v>80000</v>
      </c>
      <c r="D9" s="53">
        <v>178000</v>
      </c>
      <c r="E9" s="53">
        <v>231000</v>
      </c>
      <c r="F9" s="53">
        <v>237000</v>
      </c>
      <c r="G9" s="14">
        <f t="shared" si="0"/>
        <v>726000</v>
      </c>
      <c r="H9" s="14">
        <f t="shared" si="1"/>
        <v>32694.937973874625</v>
      </c>
      <c r="I9" s="14">
        <f t="shared" si="2"/>
        <v>693305.06202612538</v>
      </c>
    </row>
    <row r="10" spans="1:9" ht="15.75" customHeight="1" x14ac:dyDescent="0.25">
      <c r="A10" s="7">
        <f t="shared" si="3"/>
        <v>2029</v>
      </c>
      <c r="B10" s="52">
        <v>30703.69119999999</v>
      </c>
      <c r="C10" s="53">
        <v>79000</v>
      </c>
      <c r="D10" s="53">
        <v>172000</v>
      </c>
      <c r="E10" s="53">
        <v>230000</v>
      </c>
      <c r="F10" s="53">
        <v>237000</v>
      </c>
      <c r="G10" s="14">
        <f t="shared" si="0"/>
        <v>718000</v>
      </c>
      <c r="H10" s="14">
        <f t="shared" si="1"/>
        <v>32273.300054067502</v>
      </c>
      <c r="I10" s="14">
        <f t="shared" si="2"/>
        <v>685726.69994593249</v>
      </c>
    </row>
    <row r="11" spans="1:9" ht="15.75" customHeight="1" x14ac:dyDescent="0.25">
      <c r="A11" s="7">
        <f t="shared" si="3"/>
        <v>2030</v>
      </c>
      <c r="B11" s="52">
        <v>30304.5</v>
      </c>
      <c r="C11" s="53">
        <v>78000</v>
      </c>
      <c r="D11" s="53">
        <v>168000</v>
      </c>
      <c r="E11" s="53">
        <v>226000</v>
      </c>
      <c r="F11" s="53">
        <v>236000</v>
      </c>
      <c r="G11" s="14">
        <f t="shared" si="0"/>
        <v>708000</v>
      </c>
      <c r="H11" s="14">
        <f t="shared" si="1"/>
        <v>31853.701729793615</v>
      </c>
      <c r="I11" s="14">
        <f t="shared" si="2"/>
        <v>676146.29827020643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WlI/cnghC6sBsARyvrq/MlaygjzK/dVmYZnh1ivY+qdCxyfXWGecXOthBd8njwJjKCMpUl9ME8X32z2e2JLOQ==" saltValue="Ve2hqUzVGAqMJ3LVgkeNj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DbcdkAyGzazzS1tMksLFFx8vYxfpUOW/BfmlOPWkyqLVaKSF2OTH8a7PQ/uyL3M7vB4UwskuQ7v7/HxS+qzzQ==" saltValue="B7U4YvtimX6zjEKeB7DRq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MIkYm4kywZAQ2igUhl3XzeF1N26xrggw0QXG5CG4YlcXE9Ljdn3qblcMwbY38rm1KQV1qicuSgP8qFvdXqQ6w==" saltValue="tlMRl0DCkBegPNk8KP6F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F00JLzQ3Kuo2qiEzjsNu4wpyAVWNDTn5bN3OYVXoC5LUgySQe8bCnMCyUBJrw5bHKOkWcbdTok7VWgrPu9SsA==" saltValue="Pbd3s46UQSBJ7Dfs5Tuc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9b2nhoBAz8Sw1mEGmzT8HtrZ583WmKWKtJcpA08Dsr8TWOkUWsEdtKyA6Uy8HtdwbxcLMbFZQxWqlzBQUvDWg==" saltValue="1HSVrNiuv1lG+bWntzDD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X+9t1ecilCamVsF6fpJh4iLVwoL5rNWlnfji10aV8buWsGnf3T8q0BiZV5iOsjeyXfvHl+W3JJpqkQuu3qc9Jg==" saltValue="Lk2r095xVduwJhGF2m6r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zKssUiRByIXGH5f5gtjUilGOCqy+N1oUY37M0Xsa6NlUOgvtxE2kkdwXvimdTk5wVyIEzu+9msWOM4RPXq6Ow==" saltValue="x0HbBaq6mr4l9EYcB+es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gLRvykaALjEf5jblFao2n8EMqxozDN7Gl/2lM5lZ/o9rfYEva5JVlg+dLLj6qXKMI+6OYl2cKDdfCHmXptRow==" saltValue="GV9We7Gm0HjwY+WsinOr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LKwVPpuh8eYZhQ8RcIYly9UMrLQTwqsRyX8Nsm0/Anubcm8mADg3iOr4Mg388krsZfh5lTSIySafg3pjGSD7g==" saltValue="tIA2wZBs8Z+wiXYvq+Z7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UySE1MEOxodLc0VpmY8sV4Fou14o2UN0njxute7ZEAAdWHWwviCm+RfMbcUhNSB9ZnVXxvk+2YoYIl0lkXA1A==" saltValue="ZK31jxkIbgSAB3FutsF8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5.1118499525227089E-2</v>
      </c>
    </row>
    <row r="5" spans="1:8" ht="15.75" customHeight="1" x14ac:dyDescent="0.25">
      <c r="B5" s="16" t="s">
        <v>80</v>
      </c>
      <c r="C5" s="54">
        <v>4.0375205060669467E-2</v>
      </c>
    </row>
    <row r="6" spans="1:8" ht="15.75" customHeight="1" x14ac:dyDescent="0.25">
      <c r="B6" s="16" t="s">
        <v>81</v>
      </c>
      <c r="C6" s="54">
        <v>0.1187386288620349</v>
      </c>
    </row>
    <row r="7" spans="1:8" ht="15.75" customHeight="1" x14ac:dyDescent="0.25">
      <c r="B7" s="16" t="s">
        <v>82</v>
      </c>
      <c r="C7" s="54">
        <v>0.40308133954730108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0.30387710977728027</v>
      </c>
    </row>
    <row r="10" spans="1:8" ht="15.75" customHeight="1" x14ac:dyDescent="0.25">
      <c r="B10" s="16" t="s">
        <v>85</v>
      </c>
      <c r="C10" s="54">
        <v>8.2809217227487103E-2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2.4006392443578901E-2</v>
      </c>
      <c r="D14" s="54">
        <v>2.4006392443578901E-2</v>
      </c>
      <c r="E14" s="54">
        <v>2.4006392443578901E-2</v>
      </c>
      <c r="F14" s="54">
        <v>2.4006392443578901E-2</v>
      </c>
    </row>
    <row r="15" spans="1:8" ht="15.75" customHeight="1" x14ac:dyDescent="0.25">
      <c r="B15" s="16" t="s">
        <v>88</v>
      </c>
      <c r="C15" s="54">
        <v>0.1012633103353708</v>
      </c>
      <c r="D15" s="54">
        <v>0.1012633103353708</v>
      </c>
      <c r="E15" s="54">
        <v>0.1012633103353708</v>
      </c>
      <c r="F15" s="54">
        <v>0.1012633103353708</v>
      </c>
    </row>
    <row r="16" spans="1:8" ht="15.75" customHeight="1" x14ac:dyDescent="0.25">
      <c r="B16" s="16" t="s">
        <v>89</v>
      </c>
      <c r="C16" s="54">
        <v>2.0599619094173651E-2</v>
      </c>
      <c r="D16" s="54">
        <v>2.0599619094173651E-2</v>
      </c>
      <c r="E16" s="54">
        <v>2.0599619094173651E-2</v>
      </c>
      <c r="F16" s="54">
        <v>2.0599619094173651E-2</v>
      </c>
    </row>
    <row r="17" spans="1:8" ht="15.75" customHeight="1" x14ac:dyDescent="0.25">
      <c r="B17" s="16" t="s">
        <v>90</v>
      </c>
      <c r="C17" s="54">
        <v>5.233910682371324E-2</v>
      </c>
      <c r="D17" s="54">
        <v>5.233910682371324E-2</v>
      </c>
      <c r="E17" s="54">
        <v>5.233910682371324E-2</v>
      </c>
      <c r="F17" s="54">
        <v>5.233910682371324E-2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9.1728922200068393E-3</v>
      </c>
      <c r="D19" s="54">
        <v>9.1728922200068393E-3</v>
      </c>
      <c r="E19" s="54">
        <v>9.1728922200068393E-3</v>
      </c>
      <c r="F19" s="54">
        <v>9.1728922200068393E-3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0.1092153444449659</v>
      </c>
      <c r="D21" s="54">
        <v>0.1092153444449659</v>
      </c>
      <c r="E21" s="54">
        <v>0.1092153444449659</v>
      </c>
      <c r="F21" s="54">
        <v>0.1092153444449659</v>
      </c>
    </row>
    <row r="22" spans="1:8" ht="15.75" customHeight="1" x14ac:dyDescent="0.25">
      <c r="B22" s="16" t="s">
        <v>95</v>
      </c>
      <c r="C22" s="54">
        <v>0.6834033346381907</v>
      </c>
      <c r="D22" s="54">
        <v>0.6834033346381907</v>
      </c>
      <c r="E22" s="54">
        <v>0.6834033346381907</v>
      </c>
      <c r="F22" s="54">
        <v>0.6834033346381907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5.5800000000000002E-2</v>
      </c>
    </row>
    <row r="27" spans="1:8" ht="15.75" customHeight="1" x14ac:dyDescent="0.25">
      <c r="B27" s="16" t="s">
        <v>102</v>
      </c>
      <c r="C27" s="54">
        <v>5.7599999999999998E-2</v>
      </c>
    </row>
    <row r="28" spans="1:8" ht="15.75" customHeight="1" x14ac:dyDescent="0.25">
      <c r="B28" s="16" t="s">
        <v>103</v>
      </c>
      <c r="C28" s="54">
        <v>0.12379999999999999</v>
      </c>
    </row>
    <row r="29" spans="1:8" ht="15.75" customHeight="1" x14ac:dyDescent="0.25">
      <c r="B29" s="16" t="s">
        <v>104</v>
      </c>
      <c r="C29" s="54">
        <v>0.13619999999999999</v>
      </c>
    </row>
    <row r="30" spans="1:8" ht="15.75" customHeight="1" x14ac:dyDescent="0.25">
      <c r="B30" s="16" t="s">
        <v>2</v>
      </c>
      <c r="C30" s="54">
        <v>8.3299999999999999E-2</v>
      </c>
    </row>
    <row r="31" spans="1:8" ht="15.75" customHeight="1" x14ac:dyDescent="0.25">
      <c r="B31" s="16" t="s">
        <v>105</v>
      </c>
      <c r="C31" s="54">
        <v>6.6000000000000003E-2</v>
      </c>
    </row>
    <row r="32" spans="1:8" ht="15.75" customHeight="1" x14ac:dyDescent="0.25">
      <c r="B32" s="16" t="s">
        <v>106</v>
      </c>
      <c r="C32" s="54">
        <v>0.13</v>
      </c>
    </row>
    <row r="33" spans="2:3" ht="15.75" customHeight="1" x14ac:dyDescent="0.25">
      <c r="B33" s="16" t="s">
        <v>107</v>
      </c>
      <c r="C33" s="54">
        <v>0.1246</v>
      </c>
    </row>
    <row r="34" spans="2:3" ht="15.75" customHeight="1" x14ac:dyDescent="0.25">
      <c r="B34" s="16" t="s">
        <v>108</v>
      </c>
      <c r="C34" s="54">
        <v>0.22269999999776491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eLIvNtHSPEukkARk+3OrbJzEfS1FfCXygzYCyJXK+jl/GfplIxMkoUYWIDZkEJ3guFzaM6cGMomzz+fA323Hwg==" saltValue="PGWsHar0TDZmR7fNzUbR2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0.79379206895828203</v>
      </c>
      <c r="D2" s="55">
        <v>0.79379206895828203</v>
      </c>
      <c r="E2" s="55">
        <v>0.78432297706604004</v>
      </c>
      <c r="F2" s="55">
        <v>0.75571763515472401</v>
      </c>
      <c r="G2" s="55">
        <v>0.83672881126403797</v>
      </c>
    </row>
    <row r="3" spans="1:15" ht="15.75" customHeight="1" x14ac:dyDescent="0.25">
      <c r="B3" s="7" t="s">
        <v>113</v>
      </c>
      <c r="C3" s="55">
        <v>4.8231873661279699E-2</v>
      </c>
      <c r="D3" s="55">
        <v>4.8231873661279699E-2</v>
      </c>
      <c r="E3" s="55">
        <v>0.117810070514679</v>
      </c>
      <c r="F3" s="55">
        <v>0.106524057686329</v>
      </c>
      <c r="G3" s="55">
        <v>0.102354303002358</v>
      </c>
    </row>
    <row r="4" spans="1:15" ht="15.75" customHeight="1" x14ac:dyDescent="0.25">
      <c r="B4" s="7" t="s">
        <v>114</v>
      </c>
      <c r="C4" s="56">
        <v>7.4163332581520094E-2</v>
      </c>
      <c r="D4" s="56">
        <v>7.4163332581520094E-2</v>
      </c>
      <c r="E4" s="56">
        <v>7.3369085788726793E-2</v>
      </c>
      <c r="F4" s="56">
        <v>7.6801851391792297E-2</v>
      </c>
      <c r="G4" s="56">
        <v>3.5072166472673402E-2</v>
      </c>
    </row>
    <row r="5" spans="1:15" ht="15.75" customHeight="1" x14ac:dyDescent="0.25">
      <c r="B5" s="7" t="s">
        <v>115</v>
      </c>
      <c r="C5" s="56">
        <v>8.3812713623046889E-2</v>
      </c>
      <c r="D5" s="56">
        <v>8.3812713623046889E-2</v>
      </c>
      <c r="E5" s="56">
        <v>2.44978610426188E-2</v>
      </c>
      <c r="F5" s="56">
        <v>6.0956463217735297E-2</v>
      </c>
      <c r="G5" s="56">
        <v>2.5844726711511602E-2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0.77585256099700894</v>
      </c>
      <c r="D8" s="55">
        <v>0.77585256099700894</v>
      </c>
      <c r="E8" s="55">
        <v>0.96121501922607389</v>
      </c>
      <c r="F8" s="55">
        <v>0.94893717765808105</v>
      </c>
      <c r="G8" s="55">
        <v>0.93690127134323109</v>
      </c>
    </row>
    <row r="9" spans="1:15" ht="15.75" customHeight="1" x14ac:dyDescent="0.25">
      <c r="B9" s="7" t="s">
        <v>118</v>
      </c>
      <c r="C9" s="55">
        <v>0.13577526807785001</v>
      </c>
      <c r="D9" s="55">
        <v>0.13577526807785001</v>
      </c>
      <c r="E9" s="55">
        <v>2.1929061040282201E-2</v>
      </c>
      <c r="F9" s="55">
        <v>3.8951721042394603E-2</v>
      </c>
      <c r="G9" s="55">
        <v>4.5584242790937403E-2</v>
      </c>
    </row>
    <row r="10" spans="1:15" ht="15.75" customHeight="1" x14ac:dyDescent="0.25">
      <c r="B10" s="7" t="s">
        <v>119</v>
      </c>
      <c r="C10" s="56">
        <v>1.52840269729495E-2</v>
      </c>
      <c r="D10" s="56">
        <v>1.52840269729495E-2</v>
      </c>
      <c r="E10" s="56">
        <v>1.6855930909514399E-2</v>
      </c>
      <c r="F10" s="56">
        <v>6.0134083032607998E-3</v>
      </c>
      <c r="G10" s="56">
        <v>5.8562611229717697E-3</v>
      </c>
    </row>
    <row r="11" spans="1:15" ht="15.75" customHeight="1" x14ac:dyDescent="0.25">
      <c r="B11" s="7" t="s">
        <v>120</v>
      </c>
      <c r="C11" s="56">
        <v>7.3088139295578003E-2</v>
      </c>
      <c r="D11" s="56">
        <v>7.3088139295578003E-2</v>
      </c>
      <c r="E11" s="56">
        <v>0</v>
      </c>
      <c r="F11" s="56">
        <v>6.0976725071668599E-3</v>
      </c>
      <c r="G11" s="56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0.41136791174999998</v>
      </c>
      <c r="D14" s="57">
        <v>0.41779542736699998</v>
      </c>
      <c r="E14" s="57">
        <v>0.41779542736699998</v>
      </c>
      <c r="F14" s="57">
        <v>0.219470227804</v>
      </c>
      <c r="G14" s="57">
        <v>0.219470227804</v>
      </c>
      <c r="H14" s="58">
        <v>0.29799999999999999</v>
      </c>
      <c r="I14" s="58">
        <v>0.29799999999999999</v>
      </c>
      <c r="J14" s="58">
        <v>0.29799999999999999</v>
      </c>
      <c r="K14" s="58">
        <v>0.29799999999999999</v>
      </c>
      <c r="L14" s="58">
        <v>0.15966918645100001</v>
      </c>
      <c r="M14" s="58">
        <v>0.16027206676950001</v>
      </c>
      <c r="N14" s="58">
        <v>0.15750597962999999</v>
      </c>
      <c r="O14" s="58">
        <v>0.19280945618850001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0.22912991817416886</v>
      </c>
      <c r="D15" s="55">
        <f t="shared" si="0"/>
        <v>0.2327100129878874</v>
      </c>
      <c r="E15" s="55">
        <f t="shared" si="0"/>
        <v>0.2327100129878874</v>
      </c>
      <c r="F15" s="55">
        <f t="shared" si="0"/>
        <v>0.12224384523447634</v>
      </c>
      <c r="G15" s="55">
        <f t="shared" si="0"/>
        <v>0.12224384523447634</v>
      </c>
      <c r="H15" s="55">
        <f t="shared" si="0"/>
        <v>0.16598454489420278</v>
      </c>
      <c r="I15" s="55">
        <f t="shared" si="0"/>
        <v>0.16598454489420278</v>
      </c>
      <c r="J15" s="55">
        <f t="shared" si="0"/>
        <v>0.16598454489420278</v>
      </c>
      <c r="K15" s="55">
        <f t="shared" si="0"/>
        <v>0.16598454489420278</v>
      </c>
      <c r="L15" s="55">
        <f t="shared" si="0"/>
        <v>8.8934957203680692E-2</v>
      </c>
      <c r="M15" s="55">
        <f t="shared" si="0"/>
        <v>8.927075859727765E-2</v>
      </c>
      <c r="N15" s="55">
        <f t="shared" si="0"/>
        <v>8.7730061567117865E-2</v>
      </c>
      <c r="O15" s="55">
        <f t="shared" si="0"/>
        <v>0.10739392562666747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0S629Sm86cBg66VgULSFT7DtzsHxceogxAkHrOU6ooRneE/TL21wy3MNHRDBmBZED2On6wfDoUxlG3bmiLsPw==" saltValue="T3ZcoBcLlh8tYRbX5f7w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0.29851898550987199</v>
      </c>
      <c r="D2" s="56">
        <v>0.1619959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0.28573414683342002</v>
      </c>
      <c r="D3" s="56">
        <v>0.27325430000000001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0.29176387190818798</v>
      </c>
      <c r="D4" s="56">
        <v>0.28245740000000003</v>
      </c>
      <c r="E4" s="56">
        <v>0.45839709043502802</v>
      </c>
      <c r="F4" s="56">
        <v>0.117301903665066</v>
      </c>
      <c r="G4" s="56">
        <v>0</v>
      </c>
    </row>
    <row r="5" spans="1:7" x14ac:dyDescent="0.25">
      <c r="B5" s="98" t="s">
        <v>132</v>
      </c>
      <c r="C5" s="55">
        <v>0.12398299574851999</v>
      </c>
      <c r="D5" s="55">
        <v>0.2822924</v>
      </c>
      <c r="E5" s="55">
        <v>0.54160290956497203</v>
      </c>
      <c r="F5" s="55">
        <v>0.8826980963349339</v>
      </c>
      <c r="G5" s="55">
        <v>1</v>
      </c>
    </row>
  </sheetData>
  <sheetProtection algorithmName="SHA-512" hashValue="23YsnrBRp1duB/afFVvtstWPnOuPvtu6VypmtW1WZ6pPzZf7OeSob5ipcoU3RZixnmwbnR7P8x8M5umNV+p28Q==" saltValue="KaGtZQUEt8Gf8N2PmH332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dmDcqzOl0gLvwGjKx31KVgajxiyqbfa4s2QUSFvtWXsA9r7LTjh/QiPX2L83ZL1lr2Gm0UiwhGLAg95/WpQDg==" saltValue="qegKZCXzRBc7QLE8SFKx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P8TRcLFfMXIky34UnnllyTVr4WNErZjeH8laUixk2YJWosSkIRvFCXfWmYU2f2OH7XC+XPGUm0y3eP5p28u7w==" saltValue="uSiuB9j7MGVMa9KcwVHV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JUp1RUmRt1nCCa8oKtqZYdOSRosRLzXBoEv6K4cjWbpmQAgYJ1Eyve+ACvkxd0oKKF3Fmi//ZoZIfx6N1B8nA==" saltValue="/4dwiOJqjwQKlkB0qDuU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KYMd5KaOqY2GMtQnTLMMkxM70b4Kap5nG5TT+kZWzoFTNQP2W5yAnn6/AiS/9sE1LfWzD3py6IaLpm4xnqFIQ==" saltValue="Ntr2vhnDLSs1fcBJHgyq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2022-02-01T03:38:36Z</dcterms:modified>
</cp:coreProperties>
</file>