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5D7B35E1-9527-4EE8-898A-601DB213DDB3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A40" i="2"/>
  <c r="H39" i="2"/>
  <c r="I39" i="2" s="1"/>
  <c r="G39" i="2"/>
  <c r="H38" i="2"/>
  <c r="G38" i="2"/>
  <c r="I38" i="2" s="1"/>
  <c r="A38" i="2"/>
  <c r="A33" i="2"/>
  <c r="A25" i="2"/>
  <c r="A24" i="2"/>
  <c r="A22" i="2"/>
  <c r="A15" i="2"/>
  <c r="A14" i="2"/>
  <c r="H11" i="2"/>
  <c r="G11" i="2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6" i="2" s="1"/>
  <c r="C33" i="1"/>
  <c r="C20" i="1"/>
  <c r="A13" i="2" l="1"/>
  <c r="A23" i="2"/>
  <c r="A37" i="2"/>
  <c r="I40" i="2"/>
  <c r="A16" i="2"/>
  <c r="A29" i="2"/>
  <c r="A17" i="2"/>
  <c r="A30" i="2"/>
  <c r="A18" i="2"/>
  <c r="A31" i="2"/>
  <c r="I11" i="2"/>
  <c r="A21" i="2"/>
  <c r="A32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<sst xmlns="http://schemas.openxmlformats.org/spreadsheetml/2006/main" count="2092" uniqueCount="337">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</sst>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341539.130859375</v>
      </c>
    </row>
    <row r="8" spans="1:3" ht="15" customHeight="1" x14ac:dyDescent="0.25">
      <c r="B8" s="7" t="s">
        <v>19</v>
      </c>
      <c r="C8" s="46">
        <v>0.46300000000000002</v>
      </c>
    </row>
    <row r="9" spans="1:3" ht="15" customHeight="1" x14ac:dyDescent="0.25">
      <c r="B9" s="7" t="s">
        <v>20</v>
      </c>
      <c r="C9" s="47">
        <v>1</v>
      </c>
    </row>
    <row r="10" spans="1:3" ht="15" customHeight="1" x14ac:dyDescent="0.25">
      <c r="B10" s="7" t="s">
        <v>21</v>
      </c>
      <c r="C10" s="47">
        <v>0.33406288146972701</v>
      </c>
    </row>
    <row r="11" spans="1:3" ht="15" customHeight="1" x14ac:dyDescent="0.25">
      <c r="B11" s="7" t="s">
        <v>22</v>
      </c>
      <c r="C11" s="46">
        <v>0.442</v>
      </c>
    </row>
    <row r="12" spans="1:3" ht="15" customHeight="1" x14ac:dyDescent="0.25">
      <c r="B12" s="7" t="s">
        <v>23</v>
      </c>
      <c r="C12" s="46">
        <v>0.44</v>
      </c>
    </row>
    <row r="13" spans="1:3" ht="15" customHeight="1" x14ac:dyDescent="0.25">
      <c r="B13" s="7" t="s">
        <v>24</v>
      </c>
      <c r="C13" s="46">
        <v>0.68900000000000006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0.13689999999999999</v>
      </c>
    </row>
    <row r="24" spans="1:3" ht="15" customHeight="1" x14ac:dyDescent="0.25">
      <c r="B24" s="12" t="s">
        <v>33</v>
      </c>
      <c r="C24" s="47">
        <v>0.45260000000000011</v>
      </c>
    </row>
    <row r="25" spans="1:3" ht="15" customHeight="1" x14ac:dyDescent="0.25">
      <c r="B25" s="12" t="s">
        <v>34</v>
      </c>
      <c r="C25" s="47">
        <v>0.30809999999999998</v>
      </c>
    </row>
    <row r="26" spans="1:3" ht="15" customHeight="1" x14ac:dyDescent="0.25">
      <c r="B26" s="12" t="s">
        <v>35</v>
      </c>
      <c r="C26" s="47">
        <v>0.1024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0.23599999999999999</v>
      </c>
    </row>
    <row r="30" spans="1:3" ht="14.25" customHeight="1" x14ac:dyDescent="0.25">
      <c r="B30" s="22" t="s">
        <v>38</v>
      </c>
      <c r="C30" s="49">
        <v>4.3999999999999997E-2</v>
      </c>
    </row>
    <row r="31" spans="1:3" ht="14.25" customHeight="1" x14ac:dyDescent="0.25">
      <c r="B31" s="22" t="s">
        <v>39</v>
      </c>
      <c r="C31" s="49">
        <v>0.104</v>
      </c>
    </row>
    <row r="32" spans="1:3" ht="14.25" customHeight="1" x14ac:dyDescent="0.25">
      <c r="B32" s="22" t="s">
        <v>40</v>
      </c>
      <c r="C32" s="49">
        <v>0.61599999999999999</v>
      </c>
    </row>
    <row r="33" spans="1:5" ht="13.2" customHeight="1" x14ac:dyDescent="0.25">
      <c r="B33" s="24" t="s">
        <v>41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6.1573833137445604</v>
      </c>
    </row>
    <row r="38" spans="1:5" ht="15" customHeight="1" x14ac:dyDescent="0.25">
      <c r="B38" s="28" t="s">
        <v>45</v>
      </c>
      <c r="C38" s="117">
        <v>7.5435707882581999</v>
      </c>
      <c r="D38" s="9"/>
      <c r="E38" s="10"/>
    </row>
    <row r="39" spans="1:5" ht="15" customHeight="1" x14ac:dyDescent="0.25">
      <c r="B39" s="28" t="s">
        <v>46</v>
      </c>
      <c r="C39" s="117">
        <v>8.6192212346124695</v>
      </c>
      <c r="D39" s="9"/>
      <c r="E39" s="9"/>
    </row>
    <row r="40" spans="1:5" ht="15" customHeight="1" x14ac:dyDescent="0.25">
      <c r="B40" s="28" t="s">
        <v>47</v>
      </c>
      <c r="C40" s="117">
        <v>27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4.4836800459999999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2.8462600000000001E-2</v>
      </c>
      <c r="D45" s="9"/>
    </row>
    <row r="46" spans="1:5" ht="15.75" customHeight="1" x14ac:dyDescent="0.25">
      <c r="B46" s="28" t="s">
        <v>52</v>
      </c>
      <c r="C46" s="47">
        <v>0.107963</v>
      </c>
      <c r="D46" s="9"/>
    </row>
    <row r="47" spans="1:5" ht="15.75" customHeight="1" x14ac:dyDescent="0.25">
      <c r="B47" s="28" t="s">
        <v>53</v>
      </c>
      <c r="C47" s="47">
        <v>8.4610800000000014E-2</v>
      </c>
      <c r="D47" s="9"/>
      <c r="E47" s="10"/>
    </row>
    <row r="48" spans="1:5" ht="15" customHeight="1" x14ac:dyDescent="0.25">
      <c r="B48" s="28" t="s">
        <v>54</v>
      </c>
      <c r="C48" s="48">
        <v>0.77896359999999998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3.2</v>
      </c>
      <c r="D51" s="9"/>
    </row>
    <row r="52" spans="1:4" ht="15" customHeight="1" x14ac:dyDescent="0.25">
      <c r="B52" s="28" t="s">
        <v>57</v>
      </c>
      <c r="C52" s="51">
        <v>3.2</v>
      </c>
    </row>
    <row r="53" spans="1:4" ht="15.75" customHeight="1" x14ac:dyDescent="0.25">
      <c r="B53" s="28" t="s">
        <v>58</v>
      </c>
      <c r="C53" s="51">
        <v>3.2</v>
      </c>
    </row>
    <row r="54" spans="1:4" ht="15.75" customHeight="1" x14ac:dyDescent="0.25">
      <c r="B54" s="28" t="s">
        <v>59</v>
      </c>
      <c r="C54" s="51">
        <v>3.2</v>
      </c>
    </row>
    <row r="55" spans="1:4" ht="15.75" customHeight="1" x14ac:dyDescent="0.25">
      <c r="B55" s="28" t="s">
        <v>60</v>
      </c>
      <c r="C55" s="51">
        <v>3.2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2.1937842778793421E-2</v>
      </c>
    </row>
    <row r="59" spans="1:4" ht="15.75" customHeight="1" x14ac:dyDescent="0.25">
      <c r="B59" s="28" t="s">
        <v>63</v>
      </c>
      <c r="C59" s="46">
        <v>0.41012290424244019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15.460178000000001</v>
      </c>
    </row>
    <row r="63" spans="1:4" ht="15.75" customHeight="1" x14ac:dyDescent="0.25">
      <c r="A63" s="39"/>
    </row>
  </sheetData>
  <sheetProtection algorithmName="SHA-512" hashValue="8k0WtUh87faWsqHav3VedyNm5uiGSajdquaERrAZ0EQvENtdkzugXJgcSZKBXqxJXn9o3QvqjS+22sRQiNrw1A==" saltValue="9vwhZc87EujV+LEkTWLL6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0.226056495092468</v>
      </c>
      <c r="C2" s="115">
        <v>0.95</v>
      </c>
      <c r="D2" s="116">
        <v>41.387637286401322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44.781858972877899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153.4973723658575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0.29312507679810212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14.30692084199827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14.30692084199827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14.30692084199827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14.30692084199827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14.30692084199827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14.30692084199827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0.36320040935559378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0.31415611111111102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0.75648277279999998</v>
      </c>
      <c r="C18" s="115">
        <v>0.95</v>
      </c>
      <c r="D18" s="116">
        <v>3.617191631009383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0.75648277279999998</v>
      </c>
      <c r="C19" s="115">
        <v>0.95</v>
      </c>
      <c r="D19" s="116">
        <v>3.617191631009383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0.97804367069999998</v>
      </c>
      <c r="C21" s="115">
        <v>0.95</v>
      </c>
      <c r="D21" s="116">
        <v>2.758347102408317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24.452045938305751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4.7321919239691654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0.73188973746259089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20.61562649086434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4.8103308680000012E-2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0.113</v>
      </c>
      <c r="C29" s="115">
        <v>0.95</v>
      </c>
      <c r="D29" s="116">
        <v>75.665679869964904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0.89524516395230957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0.73334431799167266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0.20890825269999999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0.99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0.83841042821069811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5.7467676630794493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0.97818360252186098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gKZHfivmo8d8pzDO932M0uU/hdR/3KAdeQ+cpllQ+SVvxT7LNGcvPeWtQAXPi3ya3KFpS3z1MVB7hDla4J77NQ==" saltValue="T55+fqfjHFp2gDyATu6/2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dfZKCnfk5NUqwnKyz9VXmbF3Waz+K5B/iwGahPH9NGWlakeIbAHpiT6e77ZE1qCOFFJ1d8SlYNE/wCLGyeUR7A==" saltValue="Mi6v6HyRvOC8rABqNITqZ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S95AiS+tloiQbEFgTGL0TRlmVOfLQhxv36z5yQvzjGQpXgFkTNKGW6MpBq3yxMRPcvnQ7BiAKe6ZqYaSJ5UE5Q==" saltValue="lNoc0j0fHs1pIw6tFdQX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3.2</v>
      </c>
      <c r="C2" s="18">
        <f>'Donnees pop de l''annee de ref'!C52</f>
        <v>3.2</v>
      </c>
      <c r="D2" s="18">
        <f>'Donnees pop de l''annee de ref'!C53</f>
        <v>3.2</v>
      </c>
      <c r="E2" s="18">
        <f>'Donnees pop de l''annee de ref'!C54</f>
        <v>3.2</v>
      </c>
      <c r="F2" s="18">
        <f>'Donnees pop de l''annee de ref'!C55</f>
        <v>3.2</v>
      </c>
    </row>
    <row r="3" spans="1:6" ht="15.75" customHeight="1" x14ac:dyDescent="0.25">
      <c r="A3" s="4" t="s">
        <v>209</v>
      </c>
      <c r="B3" s="18">
        <f>frac_mam_1month * 2.6</f>
        <v>3.9589771000000003E-2</v>
      </c>
      <c r="C3" s="18">
        <f>frac_mam_1_5months * 2.6</f>
        <v>3.9589771000000003E-2</v>
      </c>
      <c r="D3" s="18">
        <f>frac_mam_6_11months * 2.6</f>
        <v>1.107064348E-2</v>
      </c>
      <c r="E3" s="18">
        <f>frac_mam_12_23months * 2.6</f>
        <v>4.9481507399999999E-2</v>
      </c>
      <c r="F3" s="18">
        <f>frac_mam_24_59months * 2.6</f>
        <v>4.7725904200000009E-2</v>
      </c>
    </row>
    <row r="4" spans="1:6" ht="15.75" customHeight="1" x14ac:dyDescent="0.25">
      <c r="A4" s="4" t="s">
        <v>208</v>
      </c>
      <c r="B4" s="18">
        <f>frac_sam_1month * 2.6</f>
        <v>4.7193848000000004E-3</v>
      </c>
      <c r="C4" s="18">
        <f>frac_sam_1_5months * 2.6</f>
        <v>4.7193848000000004E-3</v>
      </c>
      <c r="D4" s="18">
        <f>frac_sam_6_11months * 2.6</f>
        <v>0</v>
      </c>
      <c r="E4" s="18">
        <f>frac_sam_12_23months * 2.6</f>
        <v>1.139856432E-2</v>
      </c>
      <c r="F4" s="18">
        <f>frac_sam_24_59months * 2.6</f>
        <v>1.3172276780000001E-3</v>
      </c>
    </row>
  </sheetData>
  <sheetProtection algorithmName="SHA-512" hashValue="6vyp7r/pKFOvAZLEXFBCd/UDq+I8yyuEYSn8XIUUMAVXVsumo7YJYJv2yueEP+BOML0MqOaUHIcGEfGWg9IcuQ==" saltValue="1HPsy++NFOmaMRuntTGhb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0.46300000000000002</v>
      </c>
      <c r="E2" s="65">
        <f>food_insecure</f>
        <v>0.46300000000000002</v>
      </c>
      <c r="F2" s="65">
        <f>food_insecure</f>
        <v>0.46300000000000002</v>
      </c>
      <c r="G2" s="65">
        <f>food_insecure</f>
        <v>0.46300000000000002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0.46300000000000002</v>
      </c>
      <c r="F5" s="65">
        <f>food_insecure</f>
        <v>0.46300000000000002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7.0201096892138951E-2</v>
      </c>
      <c r="D7" s="65">
        <f>diarrhoea_1_5mo*frac_diarrhea_severe</f>
        <v>7.0201096892138951E-2</v>
      </c>
      <c r="E7" s="65">
        <f>diarrhoea_6_11mo*frac_diarrhea_severe</f>
        <v>7.0201096892138951E-2</v>
      </c>
      <c r="F7" s="65">
        <f>diarrhoea_12_23mo*frac_diarrhea_severe</f>
        <v>7.0201096892138951E-2</v>
      </c>
      <c r="G7" s="65">
        <f>diarrhoea_24_59mo*frac_diarrhea_severe</f>
        <v>7.0201096892138951E-2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0.46300000000000002</v>
      </c>
      <c r="F8" s="65">
        <f>food_insecure</f>
        <v>0.46300000000000002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0.46300000000000002</v>
      </c>
      <c r="F9" s="65">
        <f>food_insecure</f>
        <v>0.46300000000000002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0.44</v>
      </c>
      <c r="E10" s="65">
        <f>IF(ISBLANK(comm_deliv), frac_children_health_facility,1)</f>
        <v>0.44</v>
      </c>
      <c r="F10" s="65">
        <f>IF(ISBLANK(comm_deliv), frac_children_health_facility,1)</f>
        <v>0.44</v>
      </c>
      <c r="G10" s="65">
        <f>IF(ISBLANK(comm_deliv), frac_children_health_facility,1)</f>
        <v>0.44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7.0201096892138951E-2</v>
      </c>
      <c r="D12" s="65">
        <f>diarrhoea_1_5mo*frac_diarrhea_severe</f>
        <v>7.0201096892138951E-2</v>
      </c>
      <c r="E12" s="65">
        <f>diarrhoea_6_11mo*frac_diarrhea_severe</f>
        <v>7.0201096892138951E-2</v>
      </c>
      <c r="F12" s="65">
        <f>diarrhoea_12_23mo*frac_diarrhea_severe</f>
        <v>7.0201096892138951E-2</v>
      </c>
      <c r="G12" s="65">
        <f>diarrhoea_24_59mo*frac_diarrhea_severe</f>
        <v>7.0201096892138951E-2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0.46300000000000002</v>
      </c>
      <c r="I15" s="65">
        <f>food_insecure</f>
        <v>0.46300000000000002</v>
      </c>
      <c r="J15" s="65">
        <f>food_insecure</f>
        <v>0.46300000000000002</v>
      </c>
      <c r="K15" s="65">
        <f>food_insecure</f>
        <v>0.46300000000000002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0.442</v>
      </c>
      <c r="I18" s="65">
        <f>frac_PW_health_facility</f>
        <v>0.442</v>
      </c>
      <c r="J18" s="65">
        <f>frac_PW_health_facility</f>
        <v>0.442</v>
      </c>
      <c r="K18" s="65">
        <f>frac_PW_health_facility</f>
        <v>0.442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1</v>
      </c>
      <c r="I19" s="65">
        <f>frac_malaria_risk</f>
        <v>1</v>
      </c>
      <c r="J19" s="65">
        <f>frac_malaria_risk</f>
        <v>1</v>
      </c>
      <c r="K19" s="65">
        <f>frac_malaria_risk</f>
        <v>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0.68900000000000006</v>
      </c>
      <c r="M24" s="65">
        <f>famplan_unmet_need</f>
        <v>0.68900000000000006</v>
      </c>
      <c r="N24" s="65">
        <f>famplan_unmet_need</f>
        <v>0.68900000000000006</v>
      </c>
      <c r="O24" s="65">
        <f>famplan_unmet_need</f>
        <v>0.68900000000000006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0.39105825411453221</v>
      </c>
      <c r="M25" s="65">
        <f>(1-food_insecure)*(0.49)+food_insecure*(0.7)</f>
        <v>0.58722999999999992</v>
      </c>
      <c r="N25" s="65">
        <f>(1-food_insecure)*(0.49)+food_insecure*(0.7)</f>
        <v>0.58722999999999992</v>
      </c>
      <c r="O25" s="65">
        <f>(1-food_insecure)*(0.49)+food_insecure*(0.7)</f>
        <v>0.58722999999999992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0.16759639462051379</v>
      </c>
      <c r="M26" s="65">
        <f>(1-food_insecure)*(0.21)+food_insecure*(0.3)</f>
        <v>0.25166999999999995</v>
      </c>
      <c r="N26" s="65">
        <f>(1-food_insecure)*(0.21)+food_insecure*(0.3)</f>
        <v>0.25166999999999995</v>
      </c>
      <c r="O26" s="65">
        <f>(1-food_insecure)*(0.21)+food_insecure*(0.3)</f>
        <v>0.25166999999999995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0.10728246979522695</v>
      </c>
      <c r="M27" s="65">
        <f>(1-food_insecure)*(0.3)</f>
        <v>0.16109999999999997</v>
      </c>
      <c r="N27" s="65">
        <f>(1-food_insecure)*(0.3)</f>
        <v>0.16109999999999997</v>
      </c>
      <c r="O27" s="65">
        <f>(1-food_insecure)*(0.3)</f>
        <v>0.16109999999999997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0.33406288146972701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1</v>
      </c>
      <c r="D34" s="65">
        <f t="shared" si="3"/>
        <v>1</v>
      </c>
      <c r="E34" s="65">
        <f t="shared" si="3"/>
        <v>1</v>
      </c>
      <c r="F34" s="65">
        <f t="shared" si="3"/>
        <v>1</v>
      </c>
      <c r="G34" s="65">
        <f t="shared" si="3"/>
        <v>1</v>
      </c>
      <c r="H34" s="65">
        <f t="shared" si="3"/>
        <v>1</v>
      </c>
      <c r="I34" s="65">
        <f t="shared" si="3"/>
        <v>1</v>
      </c>
      <c r="J34" s="65">
        <f t="shared" si="3"/>
        <v>1</v>
      </c>
      <c r="K34" s="65">
        <f t="shared" si="3"/>
        <v>1</v>
      </c>
      <c r="L34" s="65">
        <f t="shared" si="3"/>
        <v>1</v>
      </c>
      <c r="M34" s="65">
        <f t="shared" si="3"/>
        <v>1</v>
      </c>
      <c r="N34" s="65">
        <f t="shared" si="3"/>
        <v>1</v>
      </c>
      <c r="O34" s="65">
        <f t="shared" si="3"/>
        <v>1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X8nCXOAWqrLc8A3M8QzKcJ8DqNxslL/JMFzLS3i8NhjmFGk51GyJ8wH6+ihrsSZiL4Y1N832ay0KN+UkoU/7Nw==" saltValue="XSN1cs3LMceATsAEB8+w7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aX+jC88qDG9lo175QtNi+tbi6Hzlx0DxCx3s3bluzE6YtkvZ7bZHDhHKKCn9pzWk9oJVUAPnkTBvBhCG+EIH0g==" saltValue="9UPLgo/LwgpmiD8hkSxdH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15pHlyqw+IfJXMOw6QtQu+1N9b3+o4PrZ4B/lfQI3bipOJ5QRFzBacwr5t4Ksru/PWSHUq4453eYQMnghGqLXA==" saltValue="tXoI29Gm5whajvnxI4j3q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JDMQmHLKUsU3BhzwUvuisW7JPGXfJyzF2YaEJHtsG/vYd9GL8UPO3rYLOiLwDBAWoKf6evCO9TP72cRfr4/Y0A==" saltValue="pgW9ye/fDPBP+LBXCnuAP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Zbka2FONz8JZDWhL4RdO9OTu9qoYFkB4yYRRmPR09nA3R497snqSkXJ+9X2/XzIE6J6tB047nYCp/F8gVOa3NA==" saltValue="aA1nri2OhkcJ6jjAiZ5jx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uWa7ItKsIOg6xB79Z/Bxeil2dERW5kDeOWqWo5lxzbF/SRabEWhLEhhqpValS3AuiGWf5O6UnNAvoOmwHaxYZg==" saltValue="w+Ts2YCDp5rtXVjxN42U3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947978.11120000004</v>
      </c>
      <c r="C2" s="53">
        <v>1430000</v>
      </c>
      <c r="D2" s="53">
        <v>2324000</v>
      </c>
      <c r="E2" s="53">
        <v>1586000</v>
      </c>
      <c r="F2" s="53">
        <v>1083000</v>
      </c>
      <c r="G2" s="14">
        <f t="shared" ref="G2:G11" si="0">C2+D2+E2+F2</f>
        <v>6423000</v>
      </c>
      <c r="H2" s="14">
        <f t="shared" ref="H2:H11" si="1">(B2 + stillbirth*B2/(1000-stillbirth))/(1-abortion)</f>
        <v>998163.19197561138</v>
      </c>
      <c r="I2" s="14">
        <f t="shared" ref="I2:I11" si="2">G2-H2</f>
        <v>5424836.8080243887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962754.47639999993</v>
      </c>
      <c r="C3" s="53">
        <v>1458000</v>
      </c>
      <c r="D3" s="53">
        <v>2389000</v>
      </c>
      <c r="E3" s="53">
        <v>1636000</v>
      </c>
      <c r="F3" s="53">
        <v>1120000</v>
      </c>
      <c r="G3" s="14">
        <f t="shared" si="0"/>
        <v>6603000</v>
      </c>
      <c r="H3" s="14">
        <f t="shared" si="1"/>
        <v>1013721.8042258023</v>
      </c>
      <c r="I3" s="14">
        <f t="shared" si="2"/>
        <v>5589278.1957741976</v>
      </c>
    </row>
    <row r="4" spans="1:9" ht="15.75" customHeight="1" x14ac:dyDescent="0.25">
      <c r="A4" s="7">
        <f t="shared" si="3"/>
        <v>2023</v>
      </c>
      <c r="B4" s="52">
        <v>977582.85240000009</v>
      </c>
      <c r="C4" s="53">
        <v>1488000</v>
      </c>
      <c r="D4" s="53">
        <v>2454000</v>
      </c>
      <c r="E4" s="53">
        <v>1690000</v>
      </c>
      <c r="F4" s="53">
        <v>1157000</v>
      </c>
      <c r="G4" s="14">
        <f t="shared" si="0"/>
        <v>6789000</v>
      </c>
      <c r="H4" s="14">
        <f t="shared" si="1"/>
        <v>1029335.1806794407</v>
      </c>
      <c r="I4" s="14">
        <f t="shared" si="2"/>
        <v>5759664.8193205595</v>
      </c>
    </row>
    <row r="5" spans="1:9" ht="15.75" customHeight="1" x14ac:dyDescent="0.25">
      <c r="A5" s="7">
        <f t="shared" si="3"/>
        <v>2024</v>
      </c>
      <c r="B5" s="52">
        <v>992449.64800000016</v>
      </c>
      <c r="C5" s="53">
        <v>1520000</v>
      </c>
      <c r="D5" s="53">
        <v>2517000</v>
      </c>
      <c r="E5" s="53">
        <v>1747000</v>
      </c>
      <c r="F5" s="53">
        <v>1193000</v>
      </c>
      <c r="G5" s="14">
        <f t="shared" si="0"/>
        <v>6977000</v>
      </c>
      <c r="H5" s="14">
        <f t="shared" si="1"/>
        <v>1044989.010631021</v>
      </c>
      <c r="I5" s="14">
        <f t="shared" si="2"/>
        <v>5932010.9893689789</v>
      </c>
    </row>
    <row r="6" spans="1:9" ht="15.75" customHeight="1" x14ac:dyDescent="0.25">
      <c r="A6" s="7">
        <f t="shared" si="3"/>
        <v>2025</v>
      </c>
      <c r="B6" s="52">
        <v>1007307.231</v>
      </c>
      <c r="C6" s="53">
        <v>1555000</v>
      </c>
      <c r="D6" s="53">
        <v>2578000</v>
      </c>
      <c r="E6" s="53">
        <v>1808000</v>
      </c>
      <c r="F6" s="53">
        <v>1231000</v>
      </c>
      <c r="G6" s="14">
        <f t="shared" si="0"/>
        <v>7172000</v>
      </c>
      <c r="H6" s="14">
        <f t="shared" si="1"/>
        <v>1060633.1402761133</v>
      </c>
      <c r="I6" s="14">
        <f t="shared" si="2"/>
        <v>6111366.8597238865</v>
      </c>
    </row>
    <row r="7" spans="1:9" ht="15.75" customHeight="1" x14ac:dyDescent="0.25">
      <c r="A7" s="7">
        <f t="shared" si="3"/>
        <v>2026</v>
      </c>
      <c r="B7" s="52">
        <v>1022412.4036</v>
      </c>
      <c r="C7" s="53">
        <v>1591000</v>
      </c>
      <c r="D7" s="53">
        <v>2637000</v>
      </c>
      <c r="E7" s="53">
        <v>1870000</v>
      </c>
      <c r="F7" s="53">
        <v>1269000</v>
      </c>
      <c r="G7" s="14">
        <f t="shared" si="0"/>
        <v>7367000</v>
      </c>
      <c r="H7" s="14">
        <f t="shared" si="1"/>
        <v>1076537.9666846816</v>
      </c>
      <c r="I7" s="14">
        <f t="shared" si="2"/>
        <v>6290462.0333153186</v>
      </c>
    </row>
    <row r="8" spans="1:9" ht="15.75" customHeight="1" x14ac:dyDescent="0.25">
      <c r="A8" s="7">
        <f t="shared" si="3"/>
        <v>2027</v>
      </c>
      <c r="B8" s="52">
        <v>1037498.49</v>
      </c>
      <c r="C8" s="53">
        <v>1631000</v>
      </c>
      <c r="D8" s="53">
        <v>2694000</v>
      </c>
      <c r="E8" s="53">
        <v>1937000</v>
      </c>
      <c r="F8" s="53">
        <v>1305000</v>
      </c>
      <c r="G8" s="14">
        <f t="shared" si="0"/>
        <v>7567000</v>
      </c>
      <c r="H8" s="14">
        <f t="shared" si="1"/>
        <v>1092422.6964875483</v>
      </c>
      <c r="I8" s="14">
        <f t="shared" si="2"/>
        <v>6474577.3035124522</v>
      </c>
    </row>
    <row r="9" spans="1:9" ht="15.75" customHeight="1" x14ac:dyDescent="0.25">
      <c r="A9" s="7">
        <f t="shared" si="3"/>
        <v>2028</v>
      </c>
      <c r="B9" s="52">
        <v>1052553.2598000001</v>
      </c>
      <c r="C9" s="53">
        <v>1673000</v>
      </c>
      <c r="D9" s="53">
        <v>2751000</v>
      </c>
      <c r="E9" s="53">
        <v>2006000</v>
      </c>
      <c r="F9" s="53">
        <v>1345000</v>
      </c>
      <c r="G9" s="14">
        <f t="shared" si="0"/>
        <v>7775000</v>
      </c>
      <c r="H9" s="14">
        <f t="shared" si="1"/>
        <v>1108274.4518186962</v>
      </c>
      <c r="I9" s="14">
        <f t="shared" si="2"/>
        <v>6666725.5481813038</v>
      </c>
    </row>
    <row r="10" spans="1:9" ht="15.75" customHeight="1" x14ac:dyDescent="0.25">
      <c r="A10" s="7">
        <f t="shared" si="3"/>
        <v>2029</v>
      </c>
      <c r="B10" s="52">
        <v>1067597.2692</v>
      </c>
      <c r="C10" s="53">
        <v>1716000</v>
      </c>
      <c r="D10" s="53">
        <v>2810000</v>
      </c>
      <c r="E10" s="53">
        <v>2074000</v>
      </c>
      <c r="F10" s="53">
        <v>1386000</v>
      </c>
      <c r="G10" s="14">
        <f t="shared" si="0"/>
        <v>7986000</v>
      </c>
      <c r="H10" s="14">
        <f t="shared" si="1"/>
        <v>1124114.8771042614</v>
      </c>
      <c r="I10" s="14">
        <f t="shared" si="2"/>
        <v>6861885.1228957381</v>
      </c>
    </row>
    <row r="11" spans="1:9" ht="15.75" customHeight="1" x14ac:dyDescent="0.25">
      <c r="A11" s="7">
        <f t="shared" si="3"/>
        <v>2030</v>
      </c>
      <c r="B11" s="52">
        <v>1082552.4010000001</v>
      </c>
      <c r="C11" s="53">
        <v>1759000</v>
      </c>
      <c r="D11" s="53">
        <v>2873000</v>
      </c>
      <c r="E11" s="53">
        <v>2141000</v>
      </c>
      <c r="F11" s="53">
        <v>1431000</v>
      </c>
      <c r="G11" s="14">
        <f t="shared" si="0"/>
        <v>8204000</v>
      </c>
      <c r="H11" s="14">
        <f t="shared" si="1"/>
        <v>1139861.7196922277</v>
      </c>
      <c r="I11" s="14">
        <f t="shared" si="2"/>
        <v>7064138.2803077726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Q3pxn9k43TJRPzz0PlepYSqPuIS8doePGSJVjjwOpCBonuds7yT2vpXYoUz8+SEOuqbB6ixteMAz2+FT28kjTw==" saltValue="X6WnNuaN3KraH+LQFCbj8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WFVBQB09V9GGJPt+IfUm4Q4GU5JyXONSVftHuoKafZPjKEpgycDdoqj+9wUu3nrPFa7aHtITjeZcbECOLFq/sA==" saltValue="lfMCBZ75J3ahFUEI1Gw4n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7Bx18IcM7tmvOk8v8i+r4Am5qy40TPcMiu9urxxGV7Q2A53ZkUNR8EUU8exf1V01FvmlrpzoJbnG/aixjV5ubg==" saltValue="T5gSZtIGF9hg95bu6GhG7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/R0fdqOnScckGh/s4qWEK5AxojCq9wJ8f3b2yXa8DyNlhno0F/n9Rdbap9K9+27X4hc+Y02CWxoedD02ZqEU0Q==" saltValue="r0Npu9pMJW7PdLsI7DGla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pwcGFuirOZ3P/dRdoMUrNQ3IJrd4Fw6cu/NNUdSG40A2/IN0GvmXdyVG+8p4JK2l7SmqVa6XMXJCjTtS01CH/Q==" saltValue="I7uYfHwV+oFRfzUAgjPt7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/TGcjRUvGdt/bjPtFH692CkqxGgdDlCKsEpYWKEWc9/fyWZY4A/5pzjzClM6LO/S+WhLWWMP9SJ+dNsaDPAYaw==" saltValue="oshWG25Rc2FgpTQuoH+J2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tEdW6WKtyjXt8hahnhjqO7mGu3x37pgJD8IcRzgiIj/M/XAy0lZKl4TCqQwocZwlOIAuGpku4J2G3hinFagAyg==" saltValue="YrxjGaKkjWp1LUjkITlx8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cniAYwLUj/GzQ7NsNCgUE5jF5lDXIUzTRCtWrfKheM8lBo4fEXmsfamejkLofgGa7DAL1MTqML9v32cyhGK+rg==" saltValue="MYL42vPyMebgZIdYdR4l5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MYun52iohRs6ltKTSOQgwy4M5wtQuOhDQZpIjpawcquxgzljWSJQDucgY49lazpv0SYYULWz7sbSt4or9m4BRg==" saltValue="F/3VNHDDpowSHF+N/AHX+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HagHSjMASOJV2VJLXLC7xzawvEUljquLNuonfKwpL/ca8tbxemnmbIY9FtUrpZMVkfRBkUn17EC1kuN2dB9XGQ==" saltValue="iZGLNP9GoJ/hp2PFI+LQs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0</v>
      </c>
    </row>
    <row r="4" spans="1:8" ht="15.75" customHeight="1" x14ac:dyDescent="0.25">
      <c r="B4" s="16" t="s">
        <v>79</v>
      </c>
      <c r="C4" s="54">
        <v>2.236840100862876E-2</v>
      </c>
    </row>
    <row r="5" spans="1:8" ht="15.75" customHeight="1" x14ac:dyDescent="0.25">
      <c r="B5" s="16" t="s">
        <v>80</v>
      </c>
      <c r="C5" s="54">
        <v>2.7828901869366401E-2</v>
      </c>
    </row>
    <row r="6" spans="1:8" ht="15.75" customHeight="1" x14ac:dyDescent="0.25">
      <c r="B6" s="16" t="s">
        <v>81</v>
      </c>
      <c r="C6" s="54">
        <v>0.10535892521549731</v>
      </c>
    </row>
    <row r="7" spans="1:8" ht="15.75" customHeight="1" x14ac:dyDescent="0.25">
      <c r="B7" s="16" t="s">
        <v>82</v>
      </c>
      <c r="C7" s="54">
        <v>0.40982172882225898</v>
      </c>
    </row>
    <row r="8" spans="1:8" ht="15.75" customHeight="1" x14ac:dyDescent="0.25">
      <c r="B8" s="16" t="s">
        <v>83</v>
      </c>
      <c r="C8" s="54">
        <v>0</v>
      </c>
    </row>
    <row r="9" spans="1:8" ht="15.75" customHeight="1" x14ac:dyDescent="0.25">
      <c r="B9" s="16" t="s">
        <v>84</v>
      </c>
      <c r="C9" s="54">
        <v>0.39392497298393803</v>
      </c>
    </row>
    <row r="10" spans="1:8" ht="15.75" customHeight="1" x14ac:dyDescent="0.25">
      <c r="B10" s="16" t="s">
        <v>85</v>
      </c>
      <c r="C10" s="54">
        <v>4.0697070100310678E-2</v>
      </c>
    </row>
    <row r="11" spans="1:8" ht="15.75" customHeight="1" x14ac:dyDescent="0.25">
      <c r="B11" s="24" t="s">
        <v>41</v>
      </c>
      <c r="C11" s="50">
        <f>SUM(C3:C10)</f>
        <v>1.0000000000000002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3.0213160487802461E-2</v>
      </c>
      <c r="D14" s="54">
        <v>3.0213160487802461E-2</v>
      </c>
      <c r="E14" s="54">
        <v>3.0213160487802461E-2</v>
      </c>
      <c r="F14" s="54">
        <v>3.0213160487802461E-2</v>
      </c>
    </row>
    <row r="15" spans="1:8" ht="15.75" customHeight="1" x14ac:dyDescent="0.25">
      <c r="B15" s="16" t="s">
        <v>88</v>
      </c>
      <c r="C15" s="54">
        <v>7.5115703522138463E-2</v>
      </c>
      <c r="D15" s="54">
        <v>7.5115703522138463E-2</v>
      </c>
      <c r="E15" s="54">
        <v>7.5115703522138463E-2</v>
      </c>
      <c r="F15" s="54">
        <v>7.5115703522138463E-2</v>
      </c>
    </row>
    <row r="16" spans="1:8" ht="15.75" customHeight="1" x14ac:dyDescent="0.25">
      <c r="B16" s="16" t="s">
        <v>89</v>
      </c>
      <c r="C16" s="54">
        <v>2.04437907993061E-2</v>
      </c>
      <c r="D16" s="54">
        <v>2.04437907993061E-2</v>
      </c>
      <c r="E16" s="54">
        <v>2.04437907993061E-2</v>
      </c>
      <c r="F16" s="54">
        <v>2.04437907993061E-2</v>
      </c>
    </row>
    <row r="17" spans="1:8" ht="15.75" customHeight="1" x14ac:dyDescent="0.25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2.164678743156608E-3</v>
      </c>
      <c r="D19" s="54">
        <v>2.164678743156608E-3</v>
      </c>
      <c r="E19" s="54">
        <v>2.164678743156608E-3</v>
      </c>
      <c r="F19" s="54">
        <v>2.164678743156608E-3</v>
      </c>
    </row>
    <row r="20" spans="1:8" ht="15.75" customHeight="1" x14ac:dyDescent="0.25">
      <c r="B20" s="16" t="s">
        <v>93</v>
      </c>
      <c r="C20" s="54">
        <v>0.1463535780500522</v>
      </c>
      <c r="D20" s="54">
        <v>0.1463535780500522</v>
      </c>
      <c r="E20" s="54">
        <v>0.1463535780500522</v>
      </c>
      <c r="F20" s="54">
        <v>0.1463535780500522</v>
      </c>
    </row>
    <row r="21" spans="1:8" ht="15.75" customHeight="1" x14ac:dyDescent="0.25">
      <c r="B21" s="16" t="s">
        <v>94</v>
      </c>
      <c r="C21" s="54">
        <v>9.6417402236320976E-2</v>
      </c>
      <c r="D21" s="54">
        <v>9.6417402236320976E-2</v>
      </c>
      <c r="E21" s="54">
        <v>9.6417402236320976E-2</v>
      </c>
      <c r="F21" s="54">
        <v>9.6417402236320976E-2</v>
      </c>
    </row>
    <row r="22" spans="1:8" ht="15.75" customHeight="1" x14ac:dyDescent="0.25">
      <c r="B22" s="16" t="s">
        <v>95</v>
      </c>
      <c r="C22" s="54">
        <v>0.62929168616122333</v>
      </c>
      <c r="D22" s="54">
        <v>0.62929168616122333</v>
      </c>
      <c r="E22" s="54">
        <v>0.62929168616122333</v>
      </c>
      <c r="F22" s="54">
        <v>0.62929168616122333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8.539999999999999E-2</v>
      </c>
    </row>
    <row r="27" spans="1:8" ht="15.75" customHeight="1" x14ac:dyDescent="0.25">
      <c r="B27" s="16" t="s">
        <v>102</v>
      </c>
      <c r="C27" s="54">
        <v>8.199999999999999E-3</v>
      </c>
    </row>
    <row r="28" spans="1:8" ht="15.75" customHeight="1" x14ac:dyDescent="0.25">
      <c r="B28" s="16" t="s">
        <v>103</v>
      </c>
      <c r="C28" s="54">
        <v>0.15029999999999999</v>
      </c>
    </row>
    <row r="29" spans="1:8" ht="15.75" customHeight="1" x14ac:dyDescent="0.25">
      <c r="B29" s="16" t="s">
        <v>104</v>
      </c>
      <c r="C29" s="54">
        <v>0.16389999999999999</v>
      </c>
    </row>
    <row r="30" spans="1:8" ht="15.75" customHeight="1" x14ac:dyDescent="0.25">
      <c r="B30" s="16" t="s">
        <v>2</v>
      </c>
      <c r="C30" s="54">
        <v>0.1017</v>
      </c>
    </row>
    <row r="31" spans="1:8" ht="15.75" customHeight="1" x14ac:dyDescent="0.25">
      <c r="B31" s="16" t="s">
        <v>105</v>
      </c>
      <c r="C31" s="54">
        <v>0.10639999999999999</v>
      </c>
    </row>
    <row r="32" spans="1:8" ht="15.75" customHeight="1" x14ac:dyDescent="0.25">
      <c r="B32" s="16" t="s">
        <v>106</v>
      </c>
      <c r="C32" s="54">
        <v>1.83E-2</v>
      </c>
    </row>
    <row r="33" spans="2:3" ht="15.75" customHeight="1" x14ac:dyDescent="0.25">
      <c r="B33" s="16" t="s">
        <v>107</v>
      </c>
      <c r="C33" s="54">
        <v>8.1799999999999998E-2</v>
      </c>
    </row>
    <row r="34" spans="2:3" ht="15.75" customHeight="1" x14ac:dyDescent="0.25">
      <c r="B34" s="16" t="s">
        <v>108</v>
      </c>
      <c r="C34" s="54">
        <v>0.28400000000223519</v>
      </c>
    </row>
    <row r="35" spans="2:3" ht="15.75" customHeight="1" x14ac:dyDescent="0.25">
      <c r="B35" s="24" t="s">
        <v>41</v>
      </c>
      <c r="C35" s="50">
        <f>SUM(C26:C34)</f>
        <v>1.0000000000022351</v>
      </c>
    </row>
  </sheetData>
  <sheetProtection algorithmName="SHA-512" hashValue="jnPC7Zwu3hk73/uCjuMTIymi3PVJWASc9MriNZz874SWKkyuDLZBCPHoJxVu4CUjpKJ7pJ8LIFitQ+2fY+ZxeA==" saltValue="JaaoUcbCmjMt6wmEDFeIa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0.98221976999999994</v>
      </c>
      <c r="D2" s="55">
        <v>0.98221976999999994</v>
      </c>
      <c r="E2" s="55">
        <v>0.97108970999999999</v>
      </c>
      <c r="F2" s="55">
        <v>0.83553084999999994</v>
      </c>
      <c r="G2" s="55">
        <v>0.78276093000000002</v>
      </c>
    </row>
    <row r="3" spans="1:15" ht="15.75" customHeight="1" x14ac:dyDescent="0.25">
      <c r="B3" s="7" t="s">
        <v>113</v>
      </c>
      <c r="C3" s="55">
        <v>1.2253089E-2</v>
      </c>
      <c r="D3" s="55">
        <v>1.2253089E-2</v>
      </c>
      <c r="E3" s="55">
        <v>2.7504420000000002E-2</v>
      </c>
      <c r="F3" s="55">
        <v>0.1227733</v>
      </c>
      <c r="G3" s="55">
        <v>0.17554731000000001</v>
      </c>
    </row>
    <row r="4" spans="1:15" ht="15.75" customHeight="1" x14ac:dyDescent="0.25">
      <c r="B4" s="7" t="s">
        <v>114</v>
      </c>
      <c r="C4" s="56">
        <v>5.5271786E-3</v>
      </c>
      <c r="D4" s="56">
        <v>5.5271786E-3</v>
      </c>
      <c r="E4" s="56">
        <v>0</v>
      </c>
      <c r="F4" s="56">
        <v>3.6424096000000003E-2</v>
      </c>
      <c r="G4" s="56">
        <v>3.7740078000000003E-2</v>
      </c>
    </row>
    <row r="5" spans="1:15" ht="15.75" customHeight="1" x14ac:dyDescent="0.25">
      <c r="B5" s="7" t="s">
        <v>115</v>
      </c>
      <c r="C5" s="56">
        <v>0</v>
      </c>
      <c r="D5" s="56">
        <v>0</v>
      </c>
      <c r="E5" s="56">
        <v>1.4058390000000001E-3</v>
      </c>
      <c r="F5" s="56">
        <v>5.2717733000000001E-3</v>
      </c>
      <c r="G5" s="56">
        <v>3.9516979000000004E-3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0.93457618999999992</v>
      </c>
      <c r="D8" s="55">
        <v>0.93457618999999992</v>
      </c>
      <c r="E8" s="55">
        <v>0.94170761000000003</v>
      </c>
      <c r="F8" s="55">
        <v>0.93892379999999998</v>
      </c>
      <c r="G8" s="55">
        <v>0.90225944999999996</v>
      </c>
    </row>
    <row r="9" spans="1:15" ht="15.75" customHeight="1" x14ac:dyDescent="0.25">
      <c r="B9" s="7" t="s">
        <v>118</v>
      </c>
      <c r="C9" s="55">
        <v>4.8381862999999997E-2</v>
      </c>
      <c r="D9" s="55">
        <v>4.8381862999999997E-2</v>
      </c>
      <c r="E9" s="55">
        <v>5.4034437999999997E-2</v>
      </c>
      <c r="F9" s="55">
        <v>3.7660781999999997E-2</v>
      </c>
      <c r="G9" s="55">
        <v>7.8877807000000008E-2</v>
      </c>
    </row>
    <row r="10" spans="1:15" ht="15.75" customHeight="1" x14ac:dyDescent="0.25">
      <c r="B10" s="7" t="s">
        <v>119</v>
      </c>
      <c r="C10" s="56">
        <v>1.5226834999999999E-2</v>
      </c>
      <c r="D10" s="56">
        <v>1.5226834999999999E-2</v>
      </c>
      <c r="E10" s="56">
        <v>4.2579397999999999E-3</v>
      </c>
      <c r="F10" s="56">
        <v>1.9031348999999999E-2</v>
      </c>
      <c r="G10" s="56">
        <v>1.8356117000000002E-2</v>
      </c>
    </row>
    <row r="11" spans="1:15" ht="15.75" customHeight="1" x14ac:dyDescent="0.25">
      <c r="B11" s="7" t="s">
        <v>120</v>
      </c>
      <c r="C11" s="56">
        <v>1.8151479999999999E-3</v>
      </c>
      <c r="D11" s="56">
        <v>1.8151479999999999E-3</v>
      </c>
      <c r="E11" s="56">
        <v>0</v>
      </c>
      <c r="F11" s="56">
        <v>4.3840631999999997E-3</v>
      </c>
      <c r="G11" s="56">
        <v>5.0662603000000003E-4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0.95296559150000004</v>
      </c>
      <c r="D14" s="57">
        <v>0.95116511860899999</v>
      </c>
      <c r="E14" s="57">
        <v>0.95116511860899999</v>
      </c>
      <c r="F14" s="57">
        <v>0.76734861546599997</v>
      </c>
      <c r="G14" s="57">
        <v>0.76734861546599997</v>
      </c>
      <c r="H14" s="58">
        <v>0.60799999999999998</v>
      </c>
      <c r="I14" s="58">
        <v>0.63836871508379878</v>
      </c>
      <c r="J14" s="58">
        <v>0.64192178770949715</v>
      </c>
      <c r="K14" s="58">
        <v>0.62652513966480439</v>
      </c>
      <c r="L14" s="58">
        <v>0.44071942590399998</v>
      </c>
      <c r="M14" s="58">
        <v>0.31360942769950001</v>
      </c>
      <c r="N14" s="58">
        <v>0.38571239696100001</v>
      </c>
      <c r="O14" s="58">
        <v>0.41623452230199992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0.39083301602909487</v>
      </c>
      <c r="D15" s="55">
        <f t="shared" si="0"/>
        <v>0.39009460085802816</v>
      </c>
      <c r="E15" s="55">
        <f t="shared" si="0"/>
        <v>0.39009460085802816</v>
      </c>
      <c r="F15" s="55">
        <f t="shared" si="0"/>
        <v>0.31470724274133138</v>
      </c>
      <c r="G15" s="55">
        <f t="shared" si="0"/>
        <v>0.31470724274133138</v>
      </c>
      <c r="H15" s="55">
        <f t="shared" si="0"/>
        <v>0.24935472577940362</v>
      </c>
      <c r="I15" s="55">
        <f t="shared" si="0"/>
        <v>0.26180963140768237</v>
      </c>
      <c r="J15" s="55">
        <f t="shared" si="0"/>
        <v>0.26326682787191813</v>
      </c>
      <c r="K15" s="55">
        <f t="shared" si="0"/>
        <v>0.25695230986023004</v>
      </c>
      <c r="L15" s="55">
        <f t="shared" si="0"/>
        <v>0.18074913090780939</v>
      </c>
      <c r="M15" s="55">
        <f t="shared" si="0"/>
        <v>0.12861840928592852</v>
      </c>
      <c r="N15" s="55">
        <f t="shared" si="0"/>
        <v>0.15818948844395828</v>
      </c>
      <c r="O15" s="55">
        <f t="shared" si="0"/>
        <v>0.17070731113246096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1qEjZSSdnyNQb61TWtN4pMHBngJr591FnwG9i6aEUpYjSmTTYtRWaP9+LnZnoia8+iBJBBDV87NXPbg8Lh4U1w==" saltValue="nF+X04H2cMb6c25JXSM9l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0.43854946140000001</v>
      </c>
      <c r="D2" s="56">
        <v>0.22471399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8.4647979999999998E-2</v>
      </c>
      <c r="D3" s="56">
        <v>0.14546853000000001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0.37770904999999999</v>
      </c>
      <c r="D4" s="56">
        <v>0.45987926000000001</v>
      </c>
      <c r="E4" s="56">
        <v>0.68089199066162098</v>
      </c>
      <c r="F4" s="56">
        <v>0.39779895544052102</v>
      </c>
      <c r="G4" s="56">
        <v>0</v>
      </c>
    </row>
    <row r="5" spans="1:7" x14ac:dyDescent="0.25">
      <c r="B5" s="98" t="s">
        <v>132</v>
      </c>
      <c r="C5" s="55">
        <v>9.9093508599999894E-2</v>
      </c>
      <c r="D5" s="55">
        <v>0.16993822</v>
      </c>
      <c r="E5" s="55">
        <v>0.31910800933837902</v>
      </c>
      <c r="F5" s="55">
        <v>0.60220104455947898</v>
      </c>
      <c r="G5" s="55">
        <v>1</v>
      </c>
    </row>
  </sheetData>
  <sheetProtection algorithmName="SHA-512" hashValue="5CA8r6P67n5qGjWEMpHaXC+rmoLw1+FDEoJUU1STs7vXJwGpMEHY3YmbKZSR9n3lbHEF4NuWR313BOUY3Rbs9w==" saltValue="s68/ZmSXZ6+mggn3SpBjP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omdLO52pF1fl1wdMpZ6S8/bsgRy+zEyIIt0pL3ZatDSSE2XCruOJ8m0fCW2MiLPVptaf/7P2T1+/M8k+joI15g==" saltValue="gW/J4IWQ8tiQssWDENPTa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2vUXGQrJBZ51U80IgDYyWE/2sdbLF3Rnwtx28aLxuKayBt9jVadvsw8B9uXRskGlzbsnUyQRJZgGcaSCS9B5CQ==" saltValue="JlBpemEFottS4wwJXF695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7+2Ijswv2anJUHWhdzgacFYg5UT+lWxPUXXNLHv01YnV29NB0t5yAR9NUqB11x9rS82dn7mStcHIwM/rOAn8Sg==" saltValue="ClxlnyS52a3CuNSedwplk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EA6DWvl2nYnwJw/Tfalro8PYGxYssOGImKN94skeZXI+WCI0Omn5HQKtf+nc6YSAPg8bjAItTc9Xnjk/2aDtIw==" saltValue="KB1j8SwZppC/OPa2rnYLb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2022-02-01T03:51:17Z</dcterms:modified>
</cp:coreProperties>
</file>