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78714EE-4F60-4130-9780-41AA5836D72A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I40" i="2"/>
  <c r="H40" i="2"/>
  <c r="G40" i="2"/>
  <c r="H39" i="2"/>
  <c r="I39" i="2" s="1"/>
  <c r="G39" i="2"/>
  <c r="H38" i="2"/>
  <c r="I38" i="2" s="1"/>
  <c r="G38" i="2"/>
  <c r="A33" i="2"/>
  <c r="A32" i="2"/>
  <c r="A19" i="2"/>
  <c r="H11" i="2"/>
  <c r="G11" i="2"/>
  <c r="I11" i="2" s="1"/>
  <c r="H10" i="2"/>
  <c r="I10" i="2" s="1"/>
  <c r="G10" i="2"/>
  <c r="H9" i="2"/>
  <c r="G9" i="2"/>
  <c r="I9" i="2" s="1"/>
  <c r="I8" i="2"/>
  <c r="H8" i="2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I2" i="2"/>
  <c r="H2" i="2"/>
  <c r="G2" i="2"/>
  <c r="A2" i="2"/>
  <c r="A40" i="2" s="1"/>
  <c r="C33" i="1"/>
  <c r="C20" i="1"/>
  <c r="A23" i="2" l="1"/>
  <c r="A35" i="2"/>
  <c r="I5" i="2"/>
  <c r="A24" i="2"/>
  <c r="A37" i="2"/>
  <c r="A13" i="2"/>
  <c r="A25" i="2"/>
  <c r="A3" i="2"/>
  <c r="A4" i="2" s="1"/>
  <c r="A5" i="2" s="1"/>
  <c r="A6" i="2" s="1"/>
  <c r="A7" i="2" s="1"/>
  <c r="A8" i="2" s="1"/>
  <c r="A9" i="2" s="1"/>
  <c r="A10" i="2" s="1"/>
  <c r="A11" i="2" s="1"/>
  <c r="A15" i="2"/>
  <c r="A16" i="2"/>
  <c r="A29" i="2"/>
  <c r="A21" i="2"/>
  <c r="A27" i="2"/>
  <c r="A17" i="2"/>
  <c r="A31" i="2"/>
  <c r="A18" i="2"/>
  <c r="A26" i="2"/>
  <c r="A34" i="2"/>
  <c r="A39" i="2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<sst xmlns="http://schemas.openxmlformats.org/spreadsheetml/2006/main" count="2092" uniqueCount="337">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</sst>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593294.87890625</v>
      </c>
    </row>
    <row r="8" spans="1:3" ht="15" customHeight="1" x14ac:dyDescent="0.25">
      <c r="B8" s="7" t="s">
        <v>19</v>
      </c>
      <c r="C8" s="46">
        <v>0.29199999999999998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0.61118221282958995</v>
      </c>
    </row>
    <row r="11" spans="1:3" ht="15" customHeight="1" x14ac:dyDescent="0.25">
      <c r="B11" s="7" t="s">
        <v>22</v>
      </c>
      <c r="C11" s="46">
        <v>0.75099999999999989</v>
      </c>
    </row>
    <row r="12" spans="1:3" ht="15" customHeight="1" x14ac:dyDescent="0.25">
      <c r="B12" s="7" t="s">
        <v>23</v>
      </c>
      <c r="C12" s="46">
        <v>0.79700000000000004</v>
      </c>
    </row>
    <row r="13" spans="1:3" ht="15" customHeight="1" x14ac:dyDescent="0.25">
      <c r="B13" s="7" t="s">
        <v>24</v>
      </c>
      <c r="C13" s="46">
        <v>0.18099999999999999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0.1696</v>
      </c>
    </row>
    <row r="24" spans="1:3" ht="15" customHeight="1" x14ac:dyDescent="0.25">
      <c r="B24" s="12" t="s">
        <v>33</v>
      </c>
      <c r="C24" s="47">
        <v>0.5242</v>
      </c>
    </row>
    <row r="25" spans="1:3" ht="15" customHeight="1" x14ac:dyDescent="0.25">
      <c r="B25" s="12" t="s">
        <v>34</v>
      </c>
      <c r="C25" s="47">
        <v>0.2732</v>
      </c>
    </row>
    <row r="26" spans="1:3" ht="15" customHeight="1" x14ac:dyDescent="0.25">
      <c r="B26" s="12" t="s">
        <v>35</v>
      </c>
      <c r="C26" s="47">
        <v>3.3000000000000002E-2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6.5613446537902904</v>
      </c>
    </row>
    <row r="38" spans="1:5" ht="15" customHeight="1" x14ac:dyDescent="0.25">
      <c r="B38" s="28" t="s">
        <v>45</v>
      </c>
      <c r="C38" s="117">
        <v>11.436875924655901</v>
      </c>
      <c r="D38" s="9"/>
      <c r="E38" s="10"/>
    </row>
    <row r="39" spans="1:5" ht="15" customHeight="1" x14ac:dyDescent="0.25">
      <c r="B39" s="28" t="s">
        <v>46</v>
      </c>
      <c r="C39" s="117">
        <v>13.285973421218999</v>
      </c>
      <c r="D39" s="9"/>
      <c r="E39" s="9"/>
    </row>
    <row r="40" spans="1:5" ht="15" customHeight="1" x14ac:dyDescent="0.25">
      <c r="B40" s="28" t="s">
        <v>47</v>
      </c>
      <c r="C40" s="117">
        <v>46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10.098556009999999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2.6866600000000001E-2</v>
      </c>
      <c r="D45" s="9"/>
    </row>
    <row r="46" spans="1:5" ht="15.75" customHeight="1" x14ac:dyDescent="0.25">
      <c r="B46" s="28" t="s">
        <v>52</v>
      </c>
      <c r="C46" s="47">
        <v>0.1015368</v>
      </c>
      <c r="D46" s="9"/>
    </row>
    <row r="47" spans="1:5" ht="15.75" customHeight="1" x14ac:dyDescent="0.25">
      <c r="B47" s="28" t="s">
        <v>53</v>
      </c>
      <c r="C47" s="47">
        <v>0.12637770000000001</v>
      </c>
      <c r="D47" s="9"/>
      <c r="E47" s="10"/>
    </row>
    <row r="48" spans="1:5" ht="15" customHeight="1" x14ac:dyDescent="0.25">
      <c r="B48" s="28" t="s">
        <v>54</v>
      </c>
      <c r="C48" s="48">
        <v>0.74521890000000002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1.934703748488513E-2</v>
      </c>
    </row>
    <row r="59" spans="1:4" ht="15.75" customHeight="1" x14ac:dyDescent="0.25">
      <c r="B59" s="28" t="s">
        <v>63</v>
      </c>
      <c r="C59" s="46">
        <v>0.5151846600565696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10.295944</v>
      </c>
    </row>
    <row r="63" spans="1:4" ht="15.75" customHeight="1" x14ac:dyDescent="0.25">
      <c r="A63" s="39"/>
    </row>
  </sheetData>
  <sheetProtection algorithmName="SHA-512" hashValue="GJuNrlrprxZJL+KKLbArywt0m9pxfjC0mgoaCnyAz8RPndkPtpdHFG/Xe+XWXW5NsE8AMd1ih3x2uDsgNVSYmA==" saltValue="Keit3xRH3Q6KDgtcjyeg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0.21644956950461899</v>
      </c>
      <c r="C2" s="115">
        <v>0.95</v>
      </c>
      <c r="D2" s="116">
        <v>58.536923175170507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39.891505403581561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422.35845794346858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0.63646603499323506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13.02380484737747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13.02380484737747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13.02380484737747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13.02380484737747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13.02380484737747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13.02380484737747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0.73057064727282073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0.30020833333333302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0.72850910000000002</v>
      </c>
      <c r="C18" s="115">
        <v>0.95</v>
      </c>
      <c r="D18" s="116">
        <v>9.7344812256272366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0.72850910000000002</v>
      </c>
      <c r="C19" s="115">
        <v>0.95</v>
      </c>
      <c r="D19" s="116">
        <v>9.7344812256272366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0.97538910000000001</v>
      </c>
      <c r="C21" s="115">
        <v>0.95</v>
      </c>
      <c r="D21" s="116">
        <v>6.5464220867330107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22.48102373706007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4.2866035394646582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0.72990326885090995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18.590824811122559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0.32745109999999999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0.78200000000000003</v>
      </c>
      <c r="C29" s="115">
        <v>0.95</v>
      </c>
      <c r="D29" s="116">
        <v>114.80634956846561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0.40904222984605382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1.5698421778540761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0.41810137033462502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0.897274459469249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0.90649684851048207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5.0704877347930708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0.87433566668076912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HFtQ9ks+AvJr3AcK/WlyYFtJnvmjWyc/QH2jODDZzhxVE5NU7tjz8WJc8j0i+Xb9rmT9JE85Dp1tXxg83ScErw==" saltValue="PKU2SiL5tdChiup/bzgKb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Z4+xGsCZqRCPV7Ic/V7yvV2lQw7EFGlufVW5trvdrDHlAJBwCQKrdQLWjp+j0GuauXE3YojAmKc8Brh9vIylBA==" saltValue="jgaT+A+MpVr1O1FdLAzvQ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zn0PMobHU7mCeGVrVt32lhjAZKMZClUsUKUx608NIhxDEAIzUUII8DBczDi7gdkhCqcxloww7mXx7CoJUQlVGA==" saltValue="FA1h0YSWjLjNG4ye7FV3W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0.11422890052199366</v>
      </c>
      <c r="C3" s="18">
        <f>frac_mam_1_5months * 2.6</f>
        <v>0.11422890052199366</v>
      </c>
      <c r="D3" s="18">
        <f>frac_mam_6_11months * 2.6</f>
        <v>4.7750838845968188E-2</v>
      </c>
      <c r="E3" s="18">
        <f>frac_mam_12_23months * 2.6</f>
        <v>4.6984250098466983E-2</v>
      </c>
      <c r="F3" s="18">
        <f>frac_mam_24_59months * 2.6</f>
        <v>3.4554484672844499E-2</v>
      </c>
    </row>
    <row r="4" spans="1:6" ht="15.75" customHeight="1" x14ac:dyDescent="0.25">
      <c r="A4" s="4" t="s">
        <v>208</v>
      </c>
      <c r="B4" s="18">
        <f>frac_sam_1month * 2.6</f>
        <v>4.3116418272256943E-2</v>
      </c>
      <c r="C4" s="18">
        <f>frac_sam_1_5months * 2.6</f>
        <v>4.3116418272256943E-2</v>
      </c>
      <c r="D4" s="18">
        <f>frac_sam_6_11months * 2.6</f>
        <v>1.2194328941404741E-2</v>
      </c>
      <c r="E4" s="18">
        <f>frac_sam_12_23months * 2.6</f>
        <v>6.9200873840599801E-3</v>
      </c>
      <c r="F4" s="18">
        <f>frac_sam_24_59months * 2.6</f>
        <v>5.4046584293247005E-3</v>
      </c>
    </row>
  </sheetData>
  <sheetProtection algorithmName="SHA-512" hashValue="nt8Xe1x6QB58kvvhrh+tHUv38axZnvCPg4YZlMih0f67eBfOSFw6TZNxaYlxa2WRlW/HZ6+3uwjnoKLRFGUvmA==" saltValue="drwklswyURO1Xhmh3duv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0.29199999999999998</v>
      </c>
      <c r="E2" s="65">
        <f>food_insecure</f>
        <v>0.29199999999999998</v>
      </c>
      <c r="F2" s="65">
        <f>food_insecure</f>
        <v>0.29199999999999998</v>
      </c>
      <c r="G2" s="65">
        <f>food_insecure</f>
        <v>0.29199999999999998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0.29199999999999998</v>
      </c>
      <c r="F5" s="65">
        <f>food_insecure</f>
        <v>0.29199999999999998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0.29199999999999998</v>
      </c>
      <c r="F8" s="65">
        <f>food_insecure</f>
        <v>0.29199999999999998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0.29199999999999998</v>
      </c>
      <c r="F9" s="65">
        <f>food_insecure</f>
        <v>0.29199999999999998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0.79700000000000004</v>
      </c>
      <c r="E10" s="65">
        <f>IF(ISBLANK(comm_deliv), frac_children_health_facility,1)</f>
        <v>0.79700000000000004</v>
      </c>
      <c r="F10" s="65">
        <f>IF(ISBLANK(comm_deliv), frac_children_health_facility,1)</f>
        <v>0.79700000000000004</v>
      </c>
      <c r="G10" s="65">
        <f>IF(ISBLANK(comm_deliv), frac_children_health_facility,1)</f>
        <v>0.79700000000000004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0.29199999999999998</v>
      </c>
      <c r="I15" s="65">
        <f>food_insecure</f>
        <v>0.29199999999999998</v>
      </c>
      <c r="J15" s="65">
        <f>food_insecure</f>
        <v>0.29199999999999998</v>
      </c>
      <c r="K15" s="65">
        <f>food_insecure</f>
        <v>0.29199999999999998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0.75099999999999989</v>
      </c>
      <c r="I18" s="65">
        <f>frac_PW_health_facility</f>
        <v>0.75099999999999989</v>
      </c>
      <c r="J18" s="65">
        <f>frac_PW_health_facility</f>
        <v>0.75099999999999989</v>
      </c>
      <c r="K18" s="65">
        <f>frac_PW_health_facility</f>
        <v>0.75099999999999989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0.18099999999999999</v>
      </c>
      <c r="M24" s="65">
        <f>famplan_unmet_need</f>
        <v>0.18099999999999999</v>
      </c>
      <c r="N24" s="65">
        <f>famplan_unmet_need</f>
        <v>0.18099999999999999</v>
      </c>
      <c r="O24" s="65">
        <f>famplan_unmet_need</f>
        <v>0.18099999999999999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0.21436302242279043</v>
      </c>
      <c r="M25" s="65">
        <f>(1-food_insecure)*(0.49)+food_insecure*(0.7)</f>
        <v>0.55131999999999992</v>
      </c>
      <c r="N25" s="65">
        <f>(1-food_insecure)*(0.49)+food_insecure*(0.7)</f>
        <v>0.55131999999999992</v>
      </c>
      <c r="O25" s="65">
        <f>(1-food_insecure)*(0.49)+food_insecure*(0.7)</f>
        <v>0.55131999999999992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9.1869866752624485E-2</v>
      </c>
      <c r="M26" s="65">
        <f>(1-food_insecure)*(0.21)+food_insecure*(0.3)</f>
        <v>0.23627999999999999</v>
      </c>
      <c r="N26" s="65">
        <f>(1-food_insecure)*(0.21)+food_insecure*(0.3)</f>
        <v>0.23627999999999999</v>
      </c>
      <c r="O26" s="65">
        <f>(1-food_insecure)*(0.21)+food_insecure*(0.3)</f>
        <v>0.23627999999999999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8.2584897994995091E-2</v>
      </c>
      <c r="M27" s="65">
        <f>(1-food_insecure)*(0.3)</f>
        <v>0.21239999999999998</v>
      </c>
      <c r="N27" s="65">
        <f>(1-food_insecure)*(0.3)</f>
        <v>0.21239999999999998</v>
      </c>
      <c r="O27" s="65">
        <f>(1-food_insecure)*(0.3)</f>
        <v>0.21239999999999998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0.61118221282958995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ICtPPisX2/pZlmRO8xSW7usiEEJR3cytjB8e33LT2IF64i3s15EE5AFbJXfmlsBCLdFLFO/xHfCh2vEITlXK9Q==" saltValue="D/MfwuNlef41n/MJ8ejt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e8JJCF211DqccFf/xALeEXEQmT6Wn2sYQin7Kjqy5rMnMPy53lqmEZchbqL78eiRcOGYMUgBTdCE90SxQh15uQ==" saltValue="yDE3YFBKJYZU6/dzFJhoY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kQsWGU3jre7kPQM6HMvMmM5+fYICa4tu/fwFr7HeoYZekZ9DUQPHDH/lMqD3rEJWS2TqrNKfCOEuipV56JMQcA==" saltValue="CVML4hJm0a8v8gU2sh5H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GCXNFmCquHF8tIfPdDyqSyIIpBTDZ+NbmElsfcUSCVJeQAH8M+mw2aCXugCL6eG69TTJ4I59+g8DkY++BQr5pA==" saltValue="u28wo2GWsdJj2hbk2Cg05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c9aM1QzQAQ2ayslDvWFukIAzUifQH8KBFlRVd76ZamD8WTyms7OYFFgSM6fQ0iNVTGSTxMMahH2aD/xEPmshBg==" saltValue="hKdbZTxINDNhLzvxAoqI9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WMgTj8KVH0DnvjzbUCo3B3UTi5N2ZrrYYlT1AwmO/lNUXLjQU2356E72B1cEkeP7kPHH/UWLkfAFzoUWqvd53Q==" saltValue="ybtUU2CnTQnHsVgvmDsWt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113715.1488</v>
      </c>
      <c r="C2" s="53">
        <v>284000</v>
      </c>
      <c r="D2" s="53">
        <v>625000</v>
      </c>
      <c r="E2" s="53">
        <v>497000</v>
      </c>
      <c r="F2" s="53">
        <v>415000</v>
      </c>
      <c r="G2" s="14">
        <f t="shared" ref="G2:G11" si="0">C2+D2+E2+F2</f>
        <v>1821000</v>
      </c>
      <c r="H2" s="14">
        <f t="shared" ref="H2:H11" si="1">(B2 + stillbirth*B2/(1000-stillbirth))/(1-abortion)</f>
        <v>120414.27952861344</v>
      </c>
      <c r="I2" s="14">
        <f t="shared" ref="I2:I11" si="2">G2-H2</f>
        <v>1700585.7204713866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112428.701</v>
      </c>
      <c r="C3" s="53">
        <v>280000</v>
      </c>
      <c r="D3" s="53">
        <v>619000</v>
      </c>
      <c r="E3" s="53">
        <v>509000</v>
      </c>
      <c r="F3" s="53">
        <v>418000</v>
      </c>
      <c r="G3" s="14">
        <f t="shared" si="0"/>
        <v>1826000</v>
      </c>
      <c r="H3" s="14">
        <f t="shared" si="1"/>
        <v>119052.04515067127</v>
      </c>
      <c r="I3" s="14">
        <f t="shared" si="2"/>
        <v>1706947.9548493288</v>
      </c>
    </row>
    <row r="4" spans="1:9" ht="15.75" customHeight="1" x14ac:dyDescent="0.25">
      <c r="A4" s="7">
        <f t="shared" si="3"/>
        <v>2023</v>
      </c>
      <c r="B4" s="52">
        <v>111123.4696</v>
      </c>
      <c r="C4" s="53">
        <v>277000</v>
      </c>
      <c r="D4" s="53">
        <v>610000</v>
      </c>
      <c r="E4" s="53">
        <v>521000</v>
      </c>
      <c r="F4" s="53">
        <v>422000</v>
      </c>
      <c r="G4" s="14">
        <f t="shared" si="0"/>
        <v>1830000</v>
      </c>
      <c r="H4" s="14">
        <f t="shared" si="1"/>
        <v>117669.92060255544</v>
      </c>
      <c r="I4" s="14">
        <f t="shared" si="2"/>
        <v>1712330.0793974446</v>
      </c>
    </row>
    <row r="5" spans="1:9" ht="15.75" customHeight="1" x14ac:dyDescent="0.25">
      <c r="A5" s="7">
        <f t="shared" si="3"/>
        <v>2024</v>
      </c>
      <c r="B5" s="52">
        <v>109782.84600000001</v>
      </c>
      <c r="C5" s="53">
        <v>274000</v>
      </c>
      <c r="D5" s="53">
        <v>599000</v>
      </c>
      <c r="E5" s="53">
        <v>534000</v>
      </c>
      <c r="F5" s="53">
        <v>426000</v>
      </c>
      <c r="G5" s="14">
        <f t="shared" si="0"/>
        <v>1833000</v>
      </c>
      <c r="H5" s="14">
        <f t="shared" si="1"/>
        <v>116250.31884661899</v>
      </c>
      <c r="I5" s="14">
        <f t="shared" si="2"/>
        <v>1716749.681153381</v>
      </c>
    </row>
    <row r="6" spans="1:9" ht="15.75" customHeight="1" x14ac:dyDescent="0.25">
      <c r="A6" s="7">
        <f t="shared" si="3"/>
        <v>2025</v>
      </c>
      <c r="B6" s="52">
        <v>108407.68399999999</v>
      </c>
      <c r="C6" s="53">
        <v>272000</v>
      </c>
      <c r="D6" s="53">
        <v>587000</v>
      </c>
      <c r="E6" s="53">
        <v>547000</v>
      </c>
      <c r="F6" s="53">
        <v>429000</v>
      </c>
      <c r="G6" s="14">
        <f t="shared" si="0"/>
        <v>1835000</v>
      </c>
      <c r="H6" s="14">
        <f t="shared" si="1"/>
        <v>114794.14398150613</v>
      </c>
      <c r="I6" s="14">
        <f t="shared" si="2"/>
        <v>1720205.8560184939</v>
      </c>
    </row>
    <row r="7" spans="1:9" ht="15.75" customHeight="1" x14ac:dyDescent="0.25">
      <c r="A7" s="7">
        <f t="shared" si="3"/>
        <v>2026</v>
      </c>
      <c r="B7" s="52">
        <v>106917.4656</v>
      </c>
      <c r="C7" s="53">
        <v>269000</v>
      </c>
      <c r="D7" s="53">
        <v>576000</v>
      </c>
      <c r="E7" s="53">
        <v>558000</v>
      </c>
      <c r="F7" s="53">
        <v>434000</v>
      </c>
      <c r="G7" s="14">
        <f t="shared" si="0"/>
        <v>1837000</v>
      </c>
      <c r="H7" s="14">
        <f t="shared" si="1"/>
        <v>113216.13457053587</v>
      </c>
      <c r="I7" s="14">
        <f t="shared" si="2"/>
        <v>1723783.865429464</v>
      </c>
    </row>
    <row r="8" spans="1:9" ht="15.75" customHeight="1" x14ac:dyDescent="0.25">
      <c r="A8" s="7">
        <f t="shared" si="3"/>
        <v>2027</v>
      </c>
      <c r="B8" s="52">
        <v>105408.69680000001</v>
      </c>
      <c r="C8" s="53">
        <v>267000</v>
      </c>
      <c r="D8" s="53">
        <v>564000</v>
      </c>
      <c r="E8" s="53">
        <v>570000</v>
      </c>
      <c r="F8" s="53">
        <v>439000</v>
      </c>
      <c r="G8" s="14">
        <f t="shared" si="0"/>
        <v>1840000</v>
      </c>
      <c r="H8" s="14">
        <f t="shared" si="1"/>
        <v>111618.4819275553</v>
      </c>
      <c r="I8" s="14">
        <f t="shared" si="2"/>
        <v>1728381.5180724447</v>
      </c>
    </row>
    <row r="9" spans="1:9" ht="15.75" customHeight="1" x14ac:dyDescent="0.25">
      <c r="A9" s="7">
        <f t="shared" si="3"/>
        <v>2028</v>
      </c>
      <c r="B9" s="52">
        <v>103850.5248</v>
      </c>
      <c r="C9" s="53">
        <v>265000</v>
      </c>
      <c r="D9" s="53">
        <v>551000</v>
      </c>
      <c r="E9" s="53">
        <v>580000</v>
      </c>
      <c r="F9" s="53">
        <v>444000</v>
      </c>
      <c r="G9" s="14">
        <f t="shared" si="0"/>
        <v>1840000</v>
      </c>
      <c r="H9" s="14">
        <f t="shared" si="1"/>
        <v>109968.51566763637</v>
      </c>
      <c r="I9" s="14">
        <f t="shared" si="2"/>
        <v>1730031.4843323636</v>
      </c>
    </row>
    <row r="10" spans="1:9" ht="15.75" customHeight="1" x14ac:dyDescent="0.25">
      <c r="A10" s="7">
        <f t="shared" si="3"/>
        <v>2029</v>
      </c>
      <c r="B10" s="52">
        <v>102259.872</v>
      </c>
      <c r="C10" s="53">
        <v>264000</v>
      </c>
      <c r="D10" s="53">
        <v>539000</v>
      </c>
      <c r="E10" s="53">
        <v>586000</v>
      </c>
      <c r="F10" s="53">
        <v>451000</v>
      </c>
      <c r="G10" s="14">
        <f t="shared" si="0"/>
        <v>1840000</v>
      </c>
      <c r="H10" s="14">
        <f t="shared" si="1"/>
        <v>108284.15511485688</v>
      </c>
      <c r="I10" s="14">
        <f t="shared" si="2"/>
        <v>1731715.8448851432</v>
      </c>
    </row>
    <row r="11" spans="1:9" ht="15.75" customHeight="1" x14ac:dyDescent="0.25">
      <c r="A11" s="7">
        <f t="shared" si="3"/>
        <v>2030</v>
      </c>
      <c r="B11" s="52">
        <v>100622.808</v>
      </c>
      <c r="C11" s="53">
        <v>263000</v>
      </c>
      <c r="D11" s="53">
        <v>529000</v>
      </c>
      <c r="E11" s="53">
        <v>588000</v>
      </c>
      <c r="F11" s="53">
        <v>459000</v>
      </c>
      <c r="G11" s="14">
        <f t="shared" si="0"/>
        <v>1839000</v>
      </c>
      <c r="H11" s="14">
        <f t="shared" si="1"/>
        <v>106550.64920836652</v>
      </c>
      <c r="I11" s="14">
        <f t="shared" si="2"/>
        <v>1732449.3507916336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dgj1Mwr6bMDA5qGem5QiT2uxClnRLv1ERR5qIF2JSVpNPURgzO2Re1BPuyQ782DhAvIZUotzatD4+cDrfBSlhg==" saltValue="af4xIa7Ikiv8I/whx62lK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N38aYxlmHin5hUlNurEleR0Eky4kYMVUuXniFmDQ4JnyfJwQP4LAaNn0EYZ/fFup3DExrUaxuW0KfnW0nFSiTQ==" saltValue="9XboEOEuRTA07xkah1rpc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45fzyn/NOHvEmXDyVtHfgOcivKzdij87n5yLYCC4OZQ/gvPtK5pHOFugX51mmO4Z1Ke+LPNk5fEiGY7ew/5ndw==" saltValue="7DzQiSgDsjGQMccSFAiW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cv6+vqGCX8hSwSgdR2ucHNKj2eT5Ei6oKlmN7blN2svLudh57l3D2eUovqgMDBE0I3yj2sF9pLFRG2khTDa5Hg==" saltValue="vFyLOP6VsaMk7BmGnmbe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AgIrJDfLRL56BpERKEJ0Nogp2Q3qqo7yjcuugwcCCoDKIo/1pmhRD6HMZp6WCpCs9HLv8AS0kwhqha7QW8LXSA==" saltValue="HNEMRPdms7lkJ7A7AJDwq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wf1Xj2Aa9MzGc//ye/Zb8FmvlN/IXKZEhkGM5fpTbK+ij9mxPehc2Q5GuaDGGn5JDEyZUFNdxTCMcI1kncNreA==" saltValue="o6XokGdhoc8R4R9B0zAf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XUlk8SDozlKE4SMfv4OzY3PwTIKacrJWMhWByIodBCzKNVUNiRhuiFQ0beGmQNdQ2ZT7fG8zcLcUJ0DGNtcUxw==" saltValue="MxwBuSiuP6YiSYYpNXYs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+gogs0yZFdX4WxphHjji3Q8MhY1svy6qT6DGXQbF9lwCof5Dfgi13er+70ZZ8e94R34gp7UXGjLHL+V/aC7k1Q==" saltValue="Nhl8pGShYpFhO9TMRHOKT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uiCw/cz2dCYZGsuj3OdVOpxU/F6rZ8QATnBovlzv47dNww/y06c/py1PEwOyZO2+Je/1QFdpFafwxzLMTIu4tQ==" saltValue="yqyOJhFf22tjaNviwYb7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BslewIcYV9ndn0gqVzA8Y3pJBtviX8W63Bc7ExhSGmXmzypaYRKtYKu3iIpSy1HCzXFZzVGQX4knhECM/vxq/w==" saltValue="TqStFYlE01W8wwWeDb2/w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7.4973742970129473E-2</v>
      </c>
    </row>
    <row r="5" spans="1:8" ht="15.75" customHeight="1" x14ac:dyDescent="0.25">
      <c r="B5" s="16" t="s">
        <v>80</v>
      </c>
      <c r="C5" s="54">
        <v>4.9091658193987538E-2</v>
      </c>
    </row>
    <row r="6" spans="1:8" ht="15.75" customHeight="1" x14ac:dyDescent="0.25">
      <c r="B6" s="16" t="s">
        <v>81</v>
      </c>
      <c r="C6" s="54">
        <v>0.1429887132241251</v>
      </c>
    </row>
    <row r="7" spans="1:8" ht="15.75" customHeight="1" x14ac:dyDescent="0.25">
      <c r="B7" s="16" t="s">
        <v>82</v>
      </c>
      <c r="C7" s="54">
        <v>0.3670433213371323</v>
      </c>
    </row>
    <row r="8" spans="1:8" ht="15.75" customHeight="1" x14ac:dyDescent="0.25">
      <c r="B8" s="16" t="s">
        <v>83</v>
      </c>
      <c r="C8" s="54">
        <v>1.2841700184540431E-2</v>
      </c>
    </row>
    <row r="9" spans="1:8" ht="15.75" customHeight="1" x14ac:dyDescent="0.25">
      <c r="B9" s="16" t="s">
        <v>84</v>
      </c>
      <c r="C9" s="54">
        <v>0.24593941276946271</v>
      </c>
    </row>
    <row r="10" spans="1:8" ht="15.75" customHeight="1" x14ac:dyDescent="0.25">
      <c r="B10" s="16" t="s">
        <v>85</v>
      </c>
      <c r="C10" s="54">
        <v>0.1071214513206224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0.1011922584792081</v>
      </c>
      <c r="D14" s="54">
        <v>0.1011922584792081</v>
      </c>
      <c r="E14" s="54">
        <v>0.1011922584792081</v>
      </c>
      <c r="F14" s="54">
        <v>0.1011922584792081</v>
      </c>
    </row>
    <row r="15" spans="1:8" ht="15.75" customHeight="1" x14ac:dyDescent="0.25">
      <c r="B15" s="16" t="s">
        <v>88</v>
      </c>
      <c r="C15" s="54">
        <v>0.17938153806692531</v>
      </c>
      <c r="D15" s="54">
        <v>0.17938153806692531</v>
      </c>
      <c r="E15" s="54">
        <v>0.17938153806692531</v>
      </c>
      <c r="F15" s="54">
        <v>0.17938153806692531</v>
      </c>
    </row>
    <row r="16" spans="1:8" ht="15.75" customHeight="1" x14ac:dyDescent="0.25">
      <c r="B16" s="16" t="s">
        <v>89</v>
      </c>
      <c r="C16" s="54">
        <v>2.1465959436795929E-2</v>
      </c>
      <c r="D16" s="54">
        <v>2.1465959436795929E-2</v>
      </c>
      <c r="E16" s="54">
        <v>2.1465959436795929E-2</v>
      </c>
      <c r="F16" s="54">
        <v>2.1465959436795929E-2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1.859011049046275E-2</v>
      </c>
      <c r="D19" s="54">
        <v>1.859011049046275E-2</v>
      </c>
      <c r="E19" s="54">
        <v>1.859011049046275E-2</v>
      </c>
      <c r="F19" s="54">
        <v>1.859011049046275E-2</v>
      </c>
    </row>
    <row r="20" spans="1:8" ht="15.75" customHeight="1" x14ac:dyDescent="0.25">
      <c r="B20" s="16" t="s">
        <v>93</v>
      </c>
      <c r="C20" s="54">
        <v>4.8502162186016808E-2</v>
      </c>
      <c r="D20" s="54">
        <v>4.8502162186016808E-2</v>
      </c>
      <c r="E20" s="54">
        <v>4.8502162186016808E-2</v>
      </c>
      <c r="F20" s="54">
        <v>4.8502162186016808E-2</v>
      </c>
    </row>
    <row r="21" spans="1:8" ht="15.75" customHeight="1" x14ac:dyDescent="0.25">
      <c r="B21" s="16" t="s">
        <v>94</v>
      </c>
      <c r="C21" s="54">
        <v>0.11930303113379701</v>
      </c>
      <c r="D21" s="54">
        <v>0.11930303113379701</v>
      </c>
      <c r="E21" s="54">
        <v>0.11930303113379701</v>
      </c>
      <c r="F21" s="54">
        <v>0.11930303113379701</v>
      </c>
    </row>
    <row r="22" spans="1:8" ht="15.75" customHeight="1" x14ac:dyDescent="0.25">
      <c r="B22" s="16" t="s">
        <v>95</v>
      </c>
      <c r="C22" s="54">
        <v>0.51156494020679411</v>
      </c>
      <c r="D22" s="54">
        <v>0.51156494020679411</v>
      </c>
      <c r="E22" s="54">
        <v>0.51156494020679411</v>
      </c>
      <c r="F22" s="54">
        <v>0.51156494020679411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5.3800000000000001E-2</v>
      </c>
    </row>
    <row r="27" spans="1:8" ht="15.75" customHeight="1" x14ac:dyDescent="0.25">
      <c r="B27" s="16" t="s">
        <v>102</v>
      </c>
      <c r="C27" s="54">
        <v>1.9300000000000001E-2</v>
      </c>
    </row>
    <row r="28" spans="1:8" ht="15.75" customHeight="1" x14ac:dyDescent="0.25">
      <c r="B28" s="16" t="s">
        <v>103</v>
      </c>
      <c r="C28" s="54">
        <v>0.1799</v>
      </c>
    </row>
    <row r="29" spans="1:8" ht="15.75" customHeight="1" x14ac:dyDescent="0.25">
      <c r="B29" s="16" t="s">
        <v>104</v>
      </c>
      <c r="C29" s="54">
        <v>0.23530000000000001</v>
      </c>
    </row>
    <row r="30" spans="1:8" ht="15.75" customHeight="1" x14ac:dyDescent="0.25">
      <c r="B30" s="16" t="s">
        <v>2</v>
      </c>
      <c r="C30" s="54">
        <v>6.88E-2</v>
      </c>
    </row>
    <row r="31" spans="1:8" ht="15.75" customHeight="1" x14ac:dyDescent="0.25">
      <c r="B31" s="16" t="s">
        <v>105</v>
      </c>
      <c r="C31" s="54">
        <v>4.4800000000000013E-2</v>
      </c>
    </row>
    <row r="32" spans="1:8" ht="15.75" customHeight="1" x14ac:dyDescent="0.25">
      <c r="B32" s="16" t="s">
        <v>106</v>
      </c>
      <c r="C32" s="54">
        <v>1.9699999999999999E-2</v>
      </c>
    </row>
    <row r="33" spans="2:3" ht="15.75" customHeight="1" x14ac:dyDescent="0.25">
      <c r="B33" s="16" t="s">
        <v>107</v>
      </c>
      <c r="C33" s="54">
        <v>0.14849999999999999</v>
      </c>
    </row>
    <row r="34" spans="2:3" ht="15.75" customHeight="1" x14ac:dyDescent="0.25">
      <c r="B34" s="16" t="s">
        <v>108</v>
      </c>
      <c r="C34" s="54">
        <v>0.2299000000000001</v>
      </c>
    </row>
    <row r="35" spans="2:3" ht="15.75" customHeight="1" x14ac:dyDescent="0.25">
      <c r="B35" s="24" t="s">
        <v>41</v>
      </c>
      <c r="C35" s="50">
        <f>SUM(C26:C34)</f>
        <v>1.0000000000000002</v>
      </c>
    </row>
  </sheetData>
  <sheetProtection algorithmName="SHA-512" hashValue="M5aoFukOojxuXazBTYA5kNFNIOoOtvztI2tKWciCqkcOTjQEeUUxdiMEKplmAeZF5rBWx9r3cSov5rQxFF+FLw==" saltValue="TAbOvyO+9aZo2CYP26AMn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0.69324642419815108</v>
      </c>
      <c r="D2" s="55">
        <v>0.69324642419815108</v>
      </c>
      <c r="E2" s="55">
        <v>0.67065495252609297</v>
      </c>
      <c r="F2" s="55">
        <v>0.54821199178695701</v>
      </c>
      <c r="G2" s="55">
        <v>0.51998227834701505</v>
      </c>
    </row>
    <row r="3" spans="1:15" ht="15.75" customHeight="1" x14ac:dyDescent="0.25">
      <c r="B3" s="7" t="s">
        <v>113</v>
      </c>
      <c r="C3" s="55">
        <v>0.20556153357029</v>
      </c>
      <c r="D3" s="55">
        <v>0.20556153357029</v>
      </c>
      <c r="E3" s="55">
        <v>0.25069883465766901</v>
      </c>
      <c r="F3" s="55">
        <v>0.29731971025466902</v>
      </c>
      <c r="G3" s="55">
        <v>0.33466014266014099</v>
      </c>
    </row>
    <row r="4" spans="1:15" ht="15.75" customHeight="1" x14ac:dyDescent="0.25">
      <c r="B4" s="7" t="s">
        <v>114</v>
      </c>
      <c r="C4" s="56">
        <v>5.9108521789312397E-2</v>
      </c>
      <c r="D4" s="56">
        <v>5.9108521789312397E-2</v>
      </c>
      <c r="E4" s="56">
        <v>6.2748372554779094E-2</v>
      </c>
      <c r="F4" s="56">
        <v>0.123180076479912</v>
      </c>
      <c r="G4" s="56">
        <v>0.119715876877308</v>
      </c>
    </row>
    <row r="5" spans="1:15" ht="15.75" customHeight="1" x14ac:dyDescent="0.25">
      <c r="B5" s="7" t="s">
        <v>115</v>
      </c>
      <c r="C5" s="56">
        <v>4.2083509266376502E-2</v>
      </c>
      <c r="D5" s="56">
        <v>4.2083509266376502E-2</v>
      </c>
      <c r="E5" s="56">
        <v>1.5897858887910801E-2</v>
      </c>
      <c r="F5" s="56">
        <v>3.1288210302591303E-2</v>
      </c>
      <c r="G5" s="56">
        <v>2.5641709566116298E-2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0.81322544813156095</v>
      </c>
      <c r="D8" s="55">
        <v>0.81322544813156095</v>
      </c>
      <c r="E8" s="55">
        <v>0.89413136243820202</v>
      </c>
      <c r="F8" s="55">
        <v>0.88739502429962203</v>
      </c>
      <c r="G8" s="55">
        <v>0.89884352684020996</v>
      </c>
    </row>
    <row r="9" spans="1:15" ht="15.75" customHeight="1" x14ac:dyDescent="0.25">
      <c r="B9" s="7" t="s">
        <v>118</v>
      </c>
      <c r="C9" s="55">
        <v>0.12625712156295801</v>
      </c>
      <c r="D9" s="55">
        <v>0.12625712156295801</v>
      </c>
      <c r="E9" s="55">
        <v>8.2812793552875505E-2</v>
      </c>
      <c r="F9" s="55">
        <v>9.1872557997703608E-2</v>
      </c>
      <c r="G9" s="55">
        <v>8.5787586867809296E-2</v>
      </c>
    </row>
    <row r="10" spans="1:15" ht="15.75" customHeight="1" x14ac:dyDescent="0.25">
      <c r="B10" s="7" t="s">
        <v>119</v>
      </c>
      <c r="C10" s="56">
        <v>4.3934192508459098E-2</v>
      </c>
      <c r="D10" s="56">
        <v>4.3934192508459098E-2</v>
      </c>
      <c r="E10" s="56">
        <v>1.8365707248449301E-2</v>
      </c>
      <c r="F10" s="56">
        <v>1.8070865422487301E-2</v>
      </c>
      <c r="G10" s="56">
        <v>1.32901864126325E-2</v>
      </c>
    </row>
    <row r="11" spans="1:15" ht="15.75" customHeight="1" x14ac:dyDescent="0.25">
      <c r="B11" s="7" t="s">
        <v>120</v>
      </c>
      <c r="C11" s="56">
        <v>1.6583237797021901E-2</v>
      </c>
      <c r="D11" s="56">
        <v>1.6583237797021901E-2</v>
      </c>
      <c r="E11" s="56">
        <v>4.6901265159249002E-3</v>
      </c>
      <c r="F11" s="56">
        <v>2.6615720707923E-3</v>
      </c>
      <c r="G11" s="56">
        <v>2.0787147805095001E-3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0.62117420374999999</v>
      </c>
      <c r="D14" s="57">
        <v>0.58930203002600001</v>
      </c>
      <c r="E14" s="57">
        <v>0.58930203002600001</v>
      </c>
      <c r="F14" s="57">
        <v>0.24906386424599999</v>
      </c>
      <c r="G14" s="57">
        <v>0.24906386424599999</v>
      </c>
      <c r="H14" s="58">
        <v>0.28999999999999998</v>
      </c>
      <c r="I14" s="58">
        <v>0.28999999999999998</v>
      </c>
      <c r="J14" s="58">
        <v>0.28999999999999998</v>
      </c>
      <c r="K14" s="58">
        <v>0.28999999999999998</v>
      </c>
      <c r="L14" s="58">
        <v>0.17614536294300001</v>
      </c>
      <c r="M14" s="58">
        <v>0.16061889359699999</v>
      </c>
      <c r="N14" s="58">
        <v>0.1159066991015</v>
      </c>
      <c r="O14" s="58">
        <v>0.15034398763500001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0.32001942099485403</v>
      </c>
      <c r="D15" s="55">
        <f t="shared" si="0"/>
        <v>0.3035993660095912</v>
      </c>
      <c r="E15" s="55">
        <f t="shared" si="0"/>
        <v>0.3035993660095912</v>
      </c>
      <c r="F15" s="55">
        <f t="shared" si="0"/>
        <v>0.1283138822339511</v>
      </c>
      <c r="G15" s="55">
        <f t="shared" si="0"/>
        <v>0.1283138822339511</v>
      </c>
      <c r="H15" s="55">
        <f t="shared" si="0"/>
        <v>0.14940355141640518</v>
      </c>
      <c r="I15" s="55">
        <f t="shared" si="0"/>
        <v>0.14940355141640518</v>
      </c>
      <c r="J15" s="55">
        <f t="shared" si="0"/>
        <v>0.14940355141640518</v>
      </c>
      <c r="K15" s="55">
        <f t="shared" si="0"/>
        <v>0.14940355141640518</v>
      </c>
      <c r="L15" s="55">
        <f t="shared" si="0"/>
        <v>9.0747388928330536E-2</v>
      </c>
      <c r="M15" s="55">
        <f t="shared" si="0"/>
        <v>8.274839009643277E-2</v>
      </c>
      <c r="N15" s="55">
        <f t="shared" si="0"/>
        <v>5.9713353374885383E-2</v>
      </c>
      <c r="O15" s="55">
        <f t="shared" si="0"/>
        <v>7.745491616128658E-2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Q/lAsyWSUGQckIzg8Bmzl32SuhzAtjUzF/uOf9AJpSe2h0uBhKIhXQfotXRs+zts6K5iEhRP6uBoJ7Thqb4aww==" saltValue="ZfZCkjQnXtbo9xWFH2aO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0.67244669999999995</v>
      </c>
      <c r="D2" s="56">
        <v>0.43595139999999999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0.105102576315403</v>
      </c>
      <c r="D3" s="56">
        <v>0.1227183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0.1800448</v>
      </c>
      <c r="D4" s="56">
        <v>0.38478410000000002</v>
      </c>
      <c r="E4" s="56">
        <v>0.85908108949661299</v>
      </c>
      <c r="F4" s="56">
        <v>0.66730684041976895</v>
      </c>
      <c r="G4" s="56">
        <v>0</v>
      </c>
    </row>
    <row r="5" spans="1:7" x14ac:dyDescent="0.25">
      <c r="B5" s="98" t="s">
        <v>132</v>
      </c>
      <c r="C5" s="55">
        <v>4.2405923684597002E-2</v>
      </c>
      <c r="D5" s="55">
        <v>5.6546199999999901E-2</v>
      </c>
      <c r="E5" s="55">
        <v>0.14091891050338701</v>
      </c>
      <c r="F5" s="55">
        <v>0.33269315958023099</v>
      </c>
      <c r="G5" s="55">
        <v>1</v>
      </c>
    </row>
  </sheetData>
  <sheetProtection algorithmName="SHA-512" hashValue="ff88gW/SXV61j0jLJfmhzSk8fPTXnF5MmCc6ph7+HztgdnnTPKAeUDsYqTFMejMZDHkhI7tUMy50Vpfig6x32g==" saltValue="fJSI4csvAy2WijIul4Wxm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J2yrPXkFdGlFssEVoEKPP7yZzbG2JYzn+vht+V8lS10EB4+IZyMWbtBVNmnoQBCDOovnYMBPAk9Rjl9dEaSo+Q==" saltValue="NMVw8ij/2EzlxiiA2JcgZ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HKj/zpLM/HmKjmUkWX6YRJgZOJch9oziOa+ong4czwc4MgdsqgI7O3m/N3d+9VB/ZjOQfSxLBIBa6u63VcVi3Q==" saltValue="zvV7nup2JwfwDvayqe9BG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aBX0DnAgngR4aa0EdlzqjD6SdmYKVSZddF8KWZFWNqArOtK5D0naaw2p17zFDscP4uObV24PNFKFFikOD+FLYQ==" saltValue="DU341sI1NmHDCyA6We/u/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WmWATQxk0ihDazAAprpFZNHloiQxAq7BCuBLFf9NXYlbPNtkBhy4lwpBFyoXSkms4h+Yyyg+7Y2vu1KTW+ykOw==" saltValue="o3ECn5bKejV2sXpBVggJl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2022-02-01T03:54:59Z</dcterms:modified>
</cp:coreProperties>
</file>