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A792E99-F601-43DE-84C2-C5C3D7B04ACF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8" i="2"/>
  <c r="A35" i="2"/>
  <c r="A27" i="2"/>
  <c r="A25" i="2"/>
  <c r="A24" i="2"/>
  <c r="A23" i="2"/>
  <c r="A15" i="2"/>
  <c r="A14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I4" i="2"/>
  <c r="H4" i="2"/>
  <c r="G4" i="2"/>
  <c r="H3" i="2"/>
  <c r="G3" i="2"/>
  <c r="I3" i="2" s="1"/>
  <c r="A3" i="2"/>
  <c r="H2" i="2"/>
  <c r="I2" i="2" s="1"/>
  <c r="G2" i="2"/>
  <c r="A2" i="2"/>
  <c r="A37" i="2" s="1"/>
  <c r="C33" i="1"/>
  <c r="C20" i="1"/>
  <c r="A16" i="2" l="1"/>
  <c r="A30" i="2"/>
  <c r="A17" i="2"/>
  <c r="A31" i="2"/>
  <c r="I7" i="2"/>
  <c r="A19" i="2"/>
  <c r="A32" i="2"/>
  <c r="A22" i="2"/>
  <c r="A33" i="2"/>
  <c r="A40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<sst xmlns="http://schemas.openxmlformats.org/spreadsheetml/2006/main" count="2092" uniqueCount="337">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</sst>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23731997.5</v>
      </c>
    </row>
    <row r="8" spans="1:3" ht="15" customHeight="1" x14ac:dyDescent="0.25">
      <c r="B8" s="7" t="s">
        <v>19</v>
      </c>
      <c r="C8" s="46">
        <v>0.106</v>
      </c>
    </row>
    <row r="9" spans="1:3" ht="15" customHeight="1" x14ac:dyDescent="0.25">
      <c r="B9" s="7" t="s">
        <v>20</v>
      </c>
      <c r="C9" s="47">
        <v>0.10879999999999999</v>
      </c>
    </row>
    <row r="10" spans="1:3" ht="15" customHeight="1" x14ac:dyDescent="0.25">
      <c r="B10" s="7" t="s">
        <v>21</v>
      </c>
      <c r="C10" s="47">
        <v>0.77582038879394499</v>
      </c>
    </row>
    <row r="11" spans="1:3" ht="15" customHeight="1" x14ac:dyDescent="0.25">
      <c r="B11" s="7" t="s">
        <v>22</v>
      </c>
      <c r="C11" s="46">
        <v>0.83499999999999996</v>
      </c>
    </row>
    <row r="12" spans="1:3" ht="15" customHeight="1" x14ac:dyDescent="0.25">
      <c r="B12" s="7" t="s">
        <v>23</v>
      </c>
      <c r="C12" s="46">
        <v>0.753</v>
      </c>
    </row>
    <row r="13" spans="1:3" ht="15" customHeight="1" x14ac:dyDescent="0.25">
      <c r="B13" s="7" t="s">
        <v>24</v>
      </c>
      <c r="C13" s="46">
        <v>0.221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0.1095</v>
      </c>
    </row>
    <row r="24" spans="1:3" ht="15" customHeight="1" x14ac:dyDescent="0.25">
      <c r="B24" s="12" t="s">
        <v>33</v>
      </c>
      <c r="C24" s="47">
        <v>0.52049999999999996</v>
      </c>
    </row>
    <row r="25" spans="1:3" ht="15" customHeight="1" x14ac:dyDescent="0.25">
      <c r="B25" s="12" t="s">
        <v>34</v>
      </c>
      <c r="C25" s="47">
        <v>0.32290000000000002</v>
      </c>
    </row>
    <row r="26" spans="1:3" ht="15" customHeight="1" x14ac:dyDescent="0.25">
      <c r="B26" s="12" t="s">
        <v>35</v>
      </c>
      <c r="C26" s="47">
        <v>4.7100000000000003E-2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0.04</v>
      </c>
    </row>
    <row r="31" spans="1:3" ht="14.25" customHeight="1" x14ac:dyDescent="0.25">
      <c r="B31" s="22" t="s">
        <v>39</v>
      </c>
      <c r="C31" s="49">
        <v>5.2999999999999999E-2</v>
      </c>
    </row>
    <row r="32" spans="1:3" ht="14.25" customHeight="1" x14ac:dyDescent="0.25">
      <c r="B32" s="22" t="s">
        <v>40</v>
      </c>
      <c r="C32" s="49">
        <v>0.55000000000000004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12.4124663278865</v>
      </c>
    </row>
    <row r="38" spans="1:5" ht="15" customHeight="1" x14ac:dyDescent="0.25">
      <c r="B38" s="28" t="s">
        <v>45</v>
      </c>
      <c r="C38" s="117">
        <v>20.241942482511998</v>
      </c>
      <c r="D38" s="9"/>
      <c r="E38" s="10"/>
    </row>
    <row r="39" spans="1:5" ht="15" customHeight="1" x14ac:dyDescent="0.25">
      <c r="B39" s="28" t="s">
        <v>46</v>
      </c>
      <c r="C39" s="117">
        <v>23.881256222112398</v>
      </c>
      <c r="D39" s="9"/>
      <c r="E39" s="9"/>
    </row>
    <row r="40" spans="1:5" ht="15" customHeight="1" x14ac:dyDescent="0.25">
      <c r="B40" s="28" t="s">
        <v>47</v>
      </c>
      <c r="C40" s="117">
        <v>177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9.4617257370000001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3.4460699999999997E-2</v>
      </c>
      <c r="D45" s="9"/>
    </row>
    <row r="46" spans="1:5" ht="15.75" customHeight="1" x14ac:dyDescent="0.25">
      <c r="B46" s="28" t="s">
        <v>52</v>
      </c>
      <c r="C46" s="47">
        <v>0.12010750000000001</v>
      </c>
      <c r="D46" s="9"/>
    </row>
    <row r="47" spans="1:5" ht="15.75" customHeight="1" x14ac:dyDescent="0.25">
      <c r="B47" s="28" t="s">
        <v>53</v>
      </c>
      <c r="C47" s="47">
        <v>0.20394960000000001</v>
      </c>
      <c r="D47" s="9"/>
      <c r="E47" s="10"/>
    </row>
    <row r="48" spans="1:5" ht="15" customHeight="1" x14ac:dyDescent="0.25">
      <c r="B48" s="28" t="s">
        <v>54</v>
      </c>
      <c r="C48" s="48">
        <v>0.6414822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2.4</v>
      </c>
      <c r="D51" s="9"/>
    </row>
    <row r="52" spans="1:4" ht="15" customHeight="1" x14ac:dyDescent="0.25">
      <c r="B52" s="28" t="s">
        <v>57</v>
      </c>
      <c r="C52" s="51">
        <v>2.4</v>
      </c>
    </row>
    <row r="53" spans="1:4" ht="15.75" customHeight="1" x14ac:dyDescent="0.25">
      <c r="B53" s="28" t="s">
        <v>58</v>
      </c>
      <c r="C53" s="51">
        <v>2.4</v>
      </c>
    </row>
    <row r="54" spans="1:4" ht="15.75" customHeight="1" x14ac:dyDescent="0.25">
      <c r="B54" s="28" t="s">
        <v>59</v>
      </c>
      <c r="C54" s="51">
        <v>2.4</v>
      </c>
    </row>
    <row r="55" spans="1:4" ht="15.75" customHeight="1" x14ac:dyDescent="0.25">
      <c r="B55" s="28" t="s">
        <v>60</v>
      </c>
      <c r="C55" s="51">
        <v>2.4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2.1759475900795511E-2</v>
      </c>
    </row>
    <row r="59" spans="1:4" ht="15.75" customHeight="1" x14ac:dyDescent="0.25">
      <c r="B59" s="28" t="s">
        <v>63</v>
      </c>
      <c r="C59" s="46">
        <v>0.6021546758280274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9.9694547999999905</v>
      </c>
    </row>
    <row r="63" spans="1:4" ht="15.75" customHeight="1" x14ac:dyDescent="0.25">
      <c r="A63" s="39"/>
    </row>
  </sheetData>
  <sheetProtection algorithmName="SHA-512" hashValue="717+WBLZByAtO7XmOu4yw75vh/aJ567Z49FtlOmNRptAAMOfHLl5XpUQGt/zYTbYdZ9AOtie4Fx60EzbKzhb7A==" saltValue="4d+XglJq0ntBE2idKhW44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0.21650946237348001</v>
      </c>
      <c r="C2" s="115">
        <v>0.95</v>
      </c>
      <c r="D2" s="116">
        <v>54.369919363327419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39.798107024226709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357.02948881176422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1.142053729053182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12.930406468022619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12.930406468022619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12.930406468022619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12.930406468022619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12.930406468022619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12.930406468022619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2.5217300000000002E-2</v>
      </c>
      <c r="C16" s="115">
        <v>0.95</v>
      </c>
      <c r="D16" s="116">
        <v>0.63717226791796655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0.17784249999999999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0.53925319999999999</v>
      </c>
      <c r="C18" s="115">
        <v>0.95</v>
      </c>
      <c r="D18" s="116">
        <v>8.2480771138610329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0.53925319999999999</v>
      </c>
      <c r="C19" s="115">
        <v>0.95</v>
      </c>
      <c r="D19" s="116">
        <v>8.2480771138610329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0.79391029999999996</v>
      </c>
      <c r="C21" s="115">
        <v>0.95</v>
      </c>
      <c r="D21" s="116">
        <v>9.1518723376901896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22.27087738351165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4.2282295523678748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0.59409903508702999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0.44054339999999997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18.492233391202259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0.37310910000000003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0.58200000000000007</v>
      </c>
      <c r="C29" s="115">
        <v>0.95</v>
      </c>
      <c r="D29" s="116">
        <v>105.2957891352434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7.4384576847866803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1.3596953000307599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0.45606075289999998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3.0629E-2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0.18282266236670699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0.642036185754851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4.4407254381901682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0.73128387374660209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LoekoI8m7vdhp5AwmlCFiGZ4XNxJTN8VKHHjLmO79nGEgNwXAjFHWTXaylr1Fn0+axtJic+PMItrevtLKWFwjw==" saltValue="A0Ml+Gbyx95M8yfkEuXNV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AL0c5BRt5VG4KJKf3NkR9Zb8DMHK5XvN9JHX/XFIOhqkU0fM4lx9eoYf7/Jb8alFueXlxR/PRkvVNtblrs8dhQ==" saltValue="2e69YYghstlt61SXZt9q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Ri8mBngM/5RZ18FT5dOuNNV84B0LfROKFKd7GBkKeRPq3Pdu1vlw7T39cIftN804G6rhf6OM3EHhabpaJpTOIQ==" saltValue="ngFadZ+BpswOgzqvfPCCE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2.4</v>
      </c>
      <c r="C2" s="18">
        <f>'Donnees pop de l''annee de ref'!C52</f>
        <v>2.4</v>
      </c>
      <c r="D2" s="18">
        <f>'Donnees pop de l''annee de ref'!C53</f>
        <v>2.4</v>
      </c>
      <c r="E2" s="18">
        <f>'Donnees pop de l''annee de ref'!C54</f>
        <v>2.4</v>
      </c>
      <c r="F2" s="18">
        <f>'Donnees pop de l''annee de ref'!C55</f>
        <v>2.4</v>
      </c>
    </row>
    <row r="3" spans="1:6" ht="15.75" customHeight="1" x14ac:dyDescent="0.25">
      <c r="A3" s="4" t="s">
        <v>209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5">
      <c r="A4" s="4" t="s">
        <v>208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sheetProtection algorithmName="SHA-512" hashValue="2qfqlE2NEK5950VLJDtDZkbZlXzcT0nFFAE6+bhYx8cVPJgyTsI5DlavWl/1LiYdSEgqjNQp8rdPW5S5lsu/Ag==" saltValue="YIMCAauLADlhPVU+W5nX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0.106</v>
      </c>
      <c r="E2" s="65">
        <f>food_insecure</f>
        <v>0.106</v>
      </c>
      <c r="F2" s="65">
        <f>food_insecure</f>
        <v>0.106</v>
      </c>
      <c r="G2" s="65">
        <f>food_insecure</f>
        <v>0.106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0.106</v>
      </c>
      <c r="F5" s="65">
        <f>food_insecure</f>
        <v>0.106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0.106</v>
      </c>
      <c r="F8" s="65">
        <f>food_insecure</f>
        <v>0.106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0.106</v>
      </c>
      <c r="F9" s="65">
        <f>food_insecure</f>
        <v>0.106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0.753</v>
      </c>
      <c r="E10" s="65">
        <f>IF(ISBLANK(comm_deliv), frac_children_health_facility,1)</f>
        <v>0.753</v>
      </c>
      <c r="F10" s="65">
        <f>IF(ISBLANK(comm_deliv), frac_children_health_facility,1)</f>
        <v>0.753</v>
      </c>
      <c r="G10" s="65">
        <f>IF(ISBLANK(comm_deliv), frac_children_health_facility,1)</f>
        <v>0.753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0.106</v>
      </c>
      <c r="I15" s="65">
        <f>food_insecure</f>
        <v>0.106</v>
      </c>
      <c r="J15" s="65">
        <f>food_insecure</f>
        <v>0.106</v>
      </c>
      <c r="K15" s="65">
        <f>food_insecure</f>
        <v>0.106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0.83499999999999996</v>
      </c>
      <c r="I18" s="65">
        <f>frac_PW_health_facility</f>
        <v>0.83499999999999996</v>
      </c>
      <c r="J18" s="65">
        <f>frac_PW_health_facility</f>
        <v>0.83499999999999996</v>
      </c>
      <c r="K18" s="65">
        <f>frac_PW_health_facility</f>
        <v>0.83499999999999996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0.10879999999999999</v>
      </c>
      <c r="I19" s="65">
        <f>frac_malaria_risk</f>
        <v>0.10879999999999999</v>
      </c>
      <c r="J19" s="65">
        <f>frac_malaria_risk</f>
        <v>0.10879999999999999</v>
      </c>
      <c r="K19" s="65">
        <f>frac_malaria_risk</f>
        <v>0.10879999999999999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0.221</v>
      </c>
      <c r="M24" s="65">
        <f>famplan_unmet_need</f>
        <v>0.221</v>
      </c>
      <c r="N24" s="65">
        <f>famplan_unmet_need</f>
        <v>0.221</v>
      </c>
      <c r="O24" s="65">
        <f>famplan_unmet_need</f>
        <v>0.221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0.11483824763641373</v>
      </c>
      <c r="M25" s="65">
        <f>(1-food_insecure)*(0.49)+food_insecure*(0.7)</f>
        <v>0.51225999999999994</v>
      </c>
      <c r="N25" s="65">
        <f>(1-food_insecure)*(0.49)+food_insecure*(0.7)</f>
        <v>0.51225999999999994</v>
      </c>
      <c r="O25" s="65">
        <f>(1-food_insecure)*(0.49)+food_insecure*(0.7)</f>
        <v>0.51225999999999994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4.9216391844177317E-2</v>
      </c>
      <c r="M26" s="65">
        <f>(1-food_insecure)*(0.21)+food_insecure*(0.3)</f>
        <v>0.21953999999999999</v>
      </c>
      <c r="N26" s="65">
        <f>(1-food_insecure)*(0.21)+food_insecure*(0.3)</f>
        <v>0.21953999999999999</v>
      </c>
      <c r="O26" s="65">
        <f>(1-food_insecure)*(0.21)+food_insecure*(0.3)</f>
        <v>0.21953999999999999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6.0124971725463952E-2</v>
      </c>
      <c r="M27" s="65">
        <f>(1-food_insecure)*(0.3)</f>
        <v>0.26819999999999999</v>
      </c>
      <c r="N27" s="65">
        <f>(1-food_insecure)*(0.3)</f>
        <v>0.26819999999999999</v>
      </c>
      <c r="O27" s="65">
        <f>(1-food_insecure)*(0.3)</f>
        <v>0.26819999999999999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0.77582038879394499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0.10879999999999999</v>
      </c>
      <c r="D34" s="65">
        <f t="shared" si="3"/>
        <v>0.10879999999999999</v>
      </c>
      <c r="E34" s="65">
        <f t="shared" si="3"/>
        <v>0.10879999999999999</v>
      </c>
      <c r="F34" s="65">
        <f t="shared" si="3"/>
        <v>0.10879999999999999</v>
      </c>
      <c r="G34" s="65">
        <f t="shared" si="3"/>
        <v>0.10879999999999999</v>
      </c>
      <c r="H34" s="65">
        <f t="shared" si="3"/>
        <v>0.10879999999999999</v>
      </c>
      <c r="I34" s="65">
        <f t="shared" si="3"/>
        <v>0.10879999999999999</v>
      </c>
      <c r="J34" s="65">
        <f t="shared" si="3"/>
        <v>0.10879999999999999</v>
      </c>
      <c r="K34" s="65">
        <f t="shared" si="3"/>
        <v>0.10879999999999999</v>
      </c>
      <c r="L34" s="65">
        <f t="shared" si="3"/>
        <v>0.10879999999999999</v>
      </c>
      <c r="M34" s="65">
        <f t="shared" si="3"/>
        <v>0.10879999999999999</v>
      </c>
      <c r="N34" s="65">
        <f t="shared" si="3"/>
        <v>0.10879999999999999</v>
      </c>
      <c r="O34" s="65">
        <f t="shared" si="3"/>
        <v>0.10879999999999999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BcWYRn1hpf3+4saGJb9EFxK0fXmQ/qtELhkboWuqB4MO4+HcYZmf+pDR3m2Fp8xPTiO8GiVXgjzQtbn7AVLn7g==" saltValue="3mUzU4feTRXknKM8ePOb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0d9swlyz5TXe2fe9HAgmgNY5VNLmMOh0z6Bk5q0AOogw0+EWn6tH2v90va/o61M3bUh70WwvNH2c4d+VCJQZCA==" saltValue="5auT7Pej1SRuciOPSzQTF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PYgEqsbfnRew9JpRE9uN2EYHJpuQi+rWYnWosOxv5qBVE5TepWgXE4p9c6n3NgqAGuOfpHfqyfqxtRZ+YHmw2g==" saltValue="BiAQf5EqZh/B08u2opc7/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eXSI3agjNY7Nh/OmVAM6oS0UFwPg5TO1gQatvXrJwTRz8wfHXGEQPNl0WM9jDkpw3QA/NAK6QpD0S87SNGMdQA==" saltValue="/qTsopzAJKQTEHgzIoY9Y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5LOGxdrffGAXjBwbBSOPgilTnL31H5dKnpxGkbDQfoNPE2fwsmfIs0dSDy85sVrFJuwzxszd/vioNbDqEjmNqA==" saltValue="f9/AfN4skvo5RBZYrHXY2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+V3BKoS9wzdi97ua2CYnOMEAqumAE8nnKsXo95ioJ54w1+DRudXPmDEPy5PrEVaQonvvK+lDpISOOorKxa37tQ==" saltValue="HIwkqm8qRwCFBZEID3GNp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4778116.9068</v>
      </c>
      <c r="C2" s="53">
        <v>11453000</v>
      </c>
      <c r="D2" s="53">
        <v>21497000</v>
      </c>
      <c r="E2" s="53">
        <v>20807000</v>
      </c>
      <c r="F2" s="53">
        <v>18737000</v>
      </c>
      <c r="G2" s="14">
        <f t="shared" ref="G2:G11" si="0">C2+D2+E2+F2</f>
        <v>72494000</v>
      </c>
      <c r="H2" s="14">
        <f t="shared" ref="H2:H11" si="1">(B2 + stillbirth*B2/(1000-stillbirth))/(1-abortion)</f>
        <v>5056350.0857923375</v>
      </c>
      <c r="I2" s="14">
        <f t="shared" ref="I2:I11" si="2">G2-H2</f>
        <v>67437649.914207667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4753233.4949999992</v>
      </c>
      <c r="C3" s="53">
        <v>11455000</v>
      </c>
      <c r="D3" s="53">
        <v>21613000</v>
      </c>
      <c r="E3" s="53">
        <v>20792000</v>
      </c>
      <c r="F3" s="53">
        <v>19011000</v>
      </c>
      <c r="G3" s="14">
        <f t="shared" si="0"/>
        <v>72871000</v>
      </c>
      <c r="H3" s="14">
        <f t="shared" si="1"/>
        <v>5030017.6950526554</v>
      </c>
      <c r="I3" s="14">
        <f t="shared" si="2"/>
        <v>67840982.304947346</v>
      </c>
    </row>
    <row r="4" spans="1:9" ht="15.75" customHeight="1" x14ac:dyDescent="0.25">
      <c r="A4" s="7">
        <f t="shared" si="3"/>
        <v>2023</v>
      </c>
      <c r="B4" s="52">
        <v>4726013.748399999</v>
      </c>
      <c r="C4" s="53">
        <v>11438000</v>
      </c>
      <c r="D4" s="53">
        <v>21733000</v>
      </c>
      <c r="E4" s="53">
        <v>20755000</v>
      </c>
      <c r="F4" s="53">
        <v>19273000</v>
      </c>
      <c r="G4" s="14">
        <f t="shared" si="0"/>
        <v>73199000</v>
      </c>
      <c r="H4" s="14">
        <f t="shared" si="1"/>
        <v>5001212.9230596805</v>
      </c>
      <c r="I4" s="14">
        <f t="shared" si="2"/>
        <v>68197787.076940313</v>
      </c>
    </row>
    <row r="5" spans="1:9" ht="15.75" customHeight="1" x14ac:dyDescent="0.25">
      <c r="A5" s="7">
        <f t="shared" si="3"/>
        <v>2024</v>
      </c>
      <c r="B5" s="52">
        <v>4696437.7885999987</v>
      </c>
      <c r="C5" s="53">
        <v>11438000</v>
      </c>
      <c r="D5" s="53">
        <v>21854000</v>
      </c>
      <c r="E5" s="53">
        <v>20723000</v>
      </c>
      <c r="F5" s="53">
        <v>19510000</v>
      </c>
      <c r="G5" s="14">
        <f t="shared" si="0"/>
        <v>73525000</v>
      </c>
      <c r="H5" s="14">
        <f t="shared" si="1"/>
        <v>4969914.7338799024</v>
      </c>
      <c r="I5" s="14">
        <f t="shared" si="2"/>
        <v>68555085.266120091</v>
      </c>
    </row>
    <row r="6" spans="1:9" ht="15.75" customHeight="1" x14ac:dyDescent="0.25">
      <c r="A6" s="7">
        <f t="shared" si="3"/>
        <v>2025</v>
      </c>
      <c r="B6" s="52">
        <v>4664506.1310000001</v>
      </c>
      <c r="C6" s="53">
        <v>11478000</v>
      </c>
      <c r="D6" s="53">
        <v>21974000</v>
      </c>
      <c r="E6" s="53">
        <v>20709000</v>
      </c>
      <c r="F6" s="53">
        <v>19713000</v>
      </c>
      <c r="G6" s="14">
        <f t="shared" si="0"/>
        <v>73874000</v>
      </c>
      <c r="H6" s="14">
        <f t="shared" si="1"/>
        <v>4936123.6729254359</v>
      </c>
      <c r="I6" s="14">
        <f t="shared" si="2"/>
        <v>68937876.327074558</v>
      </c>
    </row>
    <row r="7" spans="1:9" ht="15.75" customHeight="1" x14ac:dyDescent="0.25">
      <c r="A7" s="7">
        <f t="shared" si="3"/>
        <v>2026</v>
      </c>
      <c r="B7" s="52">
        <v>4650134.9664000003</v>
      </c>
      <c r="C7" s="53">
        <v>11544000</v>
      </c>
      <c r="D7" s="53">
        <v>22099000</v>
      </c>
      <c r="E7" s="53">
        <v>20716000</v>
      </c>
      <c r="F7" s="53">
        <v>19873000</v>
      </c>
      <c r="G7" s="14">
        <f t="shared" si="0"/>
        <v>74232000</v>
      </c>
      <c r="H7" s="14">
        <f t="shared" si="1"/>
        <v>4920915.6650898112</v>
      </c>
      <c r="I7" s="14">
        <f t="shared" si="2"/>
        <v>69311084.334910184</v>
      </c>
    </row>
    <row r="8" spans="1:9" ht="15.75" customHeight="1" x14ac:dyDescent="0.25">
      <c r="A8" s="7">
        <f t="shared" si="3"/>
        <v>2027</v>
      </c>
      <c r="B8" s="52">
        <v>4633821.3976000007</v>
      </c>
      <c r="C8" s="53">
        <v>11646000</v>
      </c>
      <c r="D8" s="53">
        <v>22218000</v>
      </c>
      <c r="E8" s="53">
        <v>20745000</v>
      </c>
      <c r="F8" s="53">
        <v>20003000</v>
      </c>
      <c r="G8" s="14">
        <f t="shared" si="0"/>
        <v>74612000</v>
      </c>
      <c r="H8" s="14">
        <f t="shared" si="1"/>
        <v>4903652.1454626406</v>
      </c>
      <c r="I8" s="14">
        <f t="shared" si="2"/>
        <v>69708347.854537353</v>
      </c>
    </row>
    <row r="9" spans="1:9" ht="15.75" customHeight="1" x14ac:dyDescent="0.25">
      <c r="A9" s="7">
        <f t="shared" si="3"/>
        <v>2028</v>
      </c>
      <c r="B9" s="52">
        <v>4615603.0158000002</v>
      </c>
      <c r="C9" s="53">
        <v>11761000</v>
      </c>
      <c r="D9" s="53">
        <v>22331000</v>
      </c>
      <c r="E9" s="53">
        <v>20793000</v>
      </c>
      <c r="F9" s="53">
        <v>20105000</v>
      </c>
      <c r="G9" s="14">
        <f t="shared" si="0"/>
        <v>74990000</v>
      </c>
      <c r="H9" s="14">
        <f t="shared" si="1"/>
        <v>4884372.894206496</v>
      </c>
      <c r="I9" s="14">
        <f t="shared" si="2"/>
        <v>70105627.105793506</v>
      </c>
    </row>
    <row r="10" spans="1:9" ht="15.75" customHeight="1" x14ac:dyDescent="0.25">
      <c r="A10" s="7">
        <f t="shared" si="3"/>
        <v>2029</v>
      </c>
      <c r="B10" s="52">
        <v>4595564.3760000011</v>
      </c>
      <c r="C10" s="53">
        <v>11847000</v>
      </c>
      <c r="D10" s="53">
        <v>22441000</v>
      </c>
      <c r="E10" s="53">
        <v>20856000</v>
      </c>
      <c r="F10" s="53">
        <v>20176000</v>
      </c>
      <c r="G10" s="14">
        <f t="shared" si="0"/>
        <v>75320000</v>
      </c>
      <c r="H10" s="14">
        <f t="shared" si="1"/>
        <v>4863167.3900197539</v>
      </c>
      <c r="I10" s="14">
        <f t="shared" si="2"/>
        <v>70456832.60998024</v>
      </c>
    </row>
    <row r="11" spans="1:9" ht="15.75" customHeight="1" x14ac:dyDescent="0.25">
      <c r="A11" s="7">
        <f t="shared" si="3"/>
        <v>2030</v>
      </c>
      <c r="B11" s="52">
        <v>4573741.4349999996</v>
      </c>
      <c r="C11" s="53">
        <v>11878000</v>
      </c>
      <c r="D11" s="53">
        <v>22547000</v>
      </c>
      <c r="E11" s="53">
        <v>20931000</v>
      </c>
      <c r="F11" s="53">
        <v>20218000</v>
      </c>
      <c r="G11" s="14">
        <f t="shared" si="0"/>
        <v>75574000</v>
      </c>
      <c r="H11" s="14">
        <f t="shared" si="1"/>
        <v>4840073.6834926996</v>
      </c>
      <c r="I11" s="14">
        <f t="shared" si="2"/>
        <v>70733926.316507295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nIUM7XswF0gjxHNBjH1Ig3jQ+VJdVYur0M/y+YIqFvqlhpdBJS1YQK+qYa/yFJLprzYEVf8qM8xD+pxOBzpShQ==" saltValue="pmn1hyj7qZtlxaA2oIq2A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/It/BCyyur8oVtNvrvDEYK1INV/ySdd6SgdB2vPepmQYuUqSzx91ZBhdnAF4PYYelc8/1xHK6GNV8Ni8PdfTsg==" saltValue="+IdAnOuknEpHhzmKp5lOP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84eupQQ2u5V6eo7whb1oIOXsY0fz+kn5thxaI8Yz+vMGquCMYRk7AxlLRAiX9Oi2ni4c6ufYGLfZwMXoWEEUPw==" saltValue="iuMZ13edYRrlauqo4mX00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TTApEkO/b5KoYJiAyxVFmR2mzvkaNU74mw5kPR4Zvs1MFlrVStCKtzmMGBfo4KW3LCadpBHadAJjqlZw7cFm0g==" saltValue="5nOJYoWLrKS8vjNyWIrC5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cCc1bjVzJ/hkLTgg9F0o6QYEJPp7hlpEWDqrqBmwwn0TxkhcrqwUL+g+B9awVyTfAY6wELOQ9HeiY9Mj0K22TA==" saltValue="10WqMqxTIcmG3SF7nrDlw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9abdj2iV62wBaQn0g1Hz3kRBWIH1XO8JVPWYiuo2wsRL92xdDuwJOPLfIYT1c2g3wurN7PPtf9ySb0FqPJ1BHA==" saltValue="ERCegfj2O1n+oOlekGIS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TSq8ZIVBIPKhLDB0qdUhCxr5SXrWcB1LrK5j15Ga4pDlZahIGbaJ2CbXFUcb9FMQpbsb0vyPJSIfqReNoqzjcA==" saltValue="igtl8oBkpqE2lWcSzA+K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vAW1tYb378cVZcYZJZ6jG2ZeXqyTsEpbmVxzEwbwuHq9+e9FzdsvGnW6lRHSP+LIxf/mBhMm91QnXV28DRNlyg==" saltValue="GQjMU8lZH7CngdgBO/vX+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nHrq/XO5wQBtMW5Zot6xSn5fhQmQbOYTtIGDLctRZhEnm/5iCN0XptW6zr6PFPniS8q5YohAFVb1Awr4wzzHmQ==" saltValue="6952yMtkuGOCvRHbEA8W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K7UHzJn8cXCUC+z8MI6AQs4J2rUru7IRH51cMXm7pY7Auh4gVfdLZnxXgijj5LGczb83hyrNCNEdGaH0jTkbTA==" saltValue="DEt8cA+Nzywhd2YxdC51X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3.3993673856831321E-3</v>
      </c>
    </row>
    <row r="4" spans="1:8" ht="15.75" customHeight="1" x14ac:dyDescent="0.25">
      <c r="B4" s="16" t="s">
        <v>79</v>
      </c>
      <c r="C4" s="54">
        <v>0.1133671230521331</v>
      </c>
    </row>
    <row r="5" spans="1:8" ht="15.75" customHeight="1" x14ac:dyDescent="0.25">
      <c r="B5" s="16" t="s">
        <v>80</v>
      </c>
      <c r="C5" s="54">
        <v>5.5127019872052728E-2</v>
      </c>
    </row>
    <row r="6" spans="1:8" ht="15.75" customHeight="1" x14ac:dyDescent="0.25">
      <c r="B6" s="16" t="s">
        <v>81</v>
      </c>
      <c r="C6" s="54">
        <v>0.22698598485951441</v>
      </c>
    </row>
    <row r="7" spans="1:8" ht="15.75" customHeight="1" x14ac:dyDescent="0.25">
      <c r="B7" s="16" t="s">
        <v>82</v>
      </c>
      <c r="C7" s="54">
        <v>0.34675162935112469</v>
      </c>
    </row>
    <row r="8" spans="1:8" ht="15.75" customHeight="1" x14ac:dyDescent="0.25">
      <c r="B8" s="16" t="s">
        <v>83</v>
      </c>
      <c r="C8" s="54">
        <v>3.1147536547219438E-3</v>
      </c>
    </row>
    <row r="9" spans="1:8" ht="15.75" customHeight="1" x14ac:dyDescent="0.25">
      <c r="B9" s="16" t="s">
        <v>84</v>
      </c>
      <c r="C9" s="54">
        <v>0.1754860582875698</v>
      </c>
    </row>
    <row r="10" spans="1:8" ht="15.75" customHeight="1" x14ac:dyDescent="0.25">
      <c r="B10" s="16" t="s">
        <v>85</v>
      </c>
      <c r="C10" s="54">
        <v>7.5768063537200239E-2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0.121482429817374</v>
      </c>
      <c r="D14" s="54">
        <v>0.121482429817374</v>
      </c>
      <c r="E14" s="54">
        <v>0.121482429817374</v>
      </c>
      <c r="F14" s="54">
        <v>0.121482429817374</v>
      </c>
    </row>
    <row r="15" spans="1:8" ht="15.75" customHeight="1" x14ac:dyDescent="0.25">
      <c r="B15" s="16" t="s">
        <v>88</v>
      </c>
      <c r="C15" s="54">
        <v>0.26120227375458088</v>
      </c>
      <c r="D15" s="54">
        <v>0.26120227375458088</v>
      </c>
      <c r="E15" s="54">
        <v>0.26120227375458088</v>
      </c>
      <c r="F15" s="54">
        <v>0.26120227375458088</v>
      </c>
    </row>
    <row r="16" spans="1:8" ht="15.75" customHeight="1" x14ac:dyDescent="0.25">
      <c r="B16" s="16" t="s">
        <v>89</v>
      </c>
      <c r="C16" s="54">
        <v>2.4493467062550379E-2</v>
      </c>
      <c r="D16" s="54">
        <v>2.4493467062550379E-2</v>
      </c>
      <c r="E16" s="54">
        <v>2.4493467062550379E-2</v>
      </c>
      <c r="F16" s="54">
        <v>2.4493467062550379E-2</v>
      </c>
    </row>
    <row r="17" spans="1:8" ht="15.75" customHeight="1" x14ac:dyDescent="0.25">
      <c r="B17" s="16" t="s">
        <v>90</v>
      </c>
      <c r="C17" s="54">
        <v>6.6661408493302696E-2</v>
      </c>
      <c r="D17" s="54">
        <v>6.6661408493302696E-2</v>
      </c>
      <c r="E17" s="54">
        <v>6.6661408493302696E-2</v>
      </c>
      <c r="F17" s="54">
        <v>6.6661408493302696E-2</v>
      </c>
    </row>
    <row r="18" spans="1:8" ht="15.75" customHeight="1" x14ac:dyDescent="0.25">
      <c r="B18" s="16" t="s">
        <v>91</v>
      </c>
      <c r="C18" s="54">
        <v>3.3693652749274081E-3</v>
      </c>
      <c r="D18" s="54">
        <v>3.3693652749274081E-3</v>
      </c>
      <c r="E18" s="54">
        <v>3.3693652749274081E-3</v>
      </c>
      <c r="F18" s="54">
        <v>3.3693652749274081E-3</v>
      </c>
    </row>
    <row r="19" spans="1:8" ht="15.75" customHeight="1" x14ac:dyDescent="0.25">
      <c r="B19" s="16" t="s">
        <v>92</v>
      </c>
      <c r="C19" s="54">
        <v>1.7165877903637959E-2</v>
      </c>
      <c r="D19" s="54">
        <v>1.7165877903637959E-2</v>
      </c>
      <c r="E19" s="54">
        <v>1.7165877903637959E-2</v>
      </c>
      <c r="F19" s="54">
        <v>1.7165877903637959E-2</v>
      </c>
    </row>
    <row r="20" spans="1:8" ht="15.75" customHeight="1" x14ac:dyDescent="0.25">
      <c r="B20" s="16" t="s">
        <v>93</v>
      </c>
      <c r="C20" s="54">
        <v>2.1412520394452399E-2</v>
      </c>
      <c r="D20" s="54">
        <v>2.1412520394452399E-2</v>
      </c>
      <c r="E20" s="54">
        <v>2.1412520394452399E-2</v>
      </c>
      <c r="F20" s="54">
        <v>2.1412520394452399E-2</v>
      </c>
    </row>
    <row r="21" spans="1:8" ht="15.75" customHeight="1" x14ac:dyDescent="0.25">
      <c r="B21" s="16" t="s">
        <v>94</v>
      </c>
      <c r="C21" s="54">
        <v>0.13633442984146171</v>
      </c>
      <c r="D21" s="54">
        <v>0.13633442984146171</v>
      </c>
      <c r="E21" s="54">
        <v>0.13633442984146171</v>
      </c>
      <c r="F21" s="54">
        <v>0.13633442984146171</v>
      </c>
    </row>
    <row r="22" spans="1:8" ht="15.75" customHeight="1" x14ac:dyDescent="0.25">
      <c r="B22" s="16" t="s">
        <v>95</v>
      </c>
      <c r="C22" s="54">
        <v>0.34787822745771269</v>
      </c>
      <c r="D22" s="54">
        <v>0.34787822745771269</v>
      </c>
      <c r="E22" s="54">
        <v>0.34787822745771269</v>
      </c>
      <c r="F22" s="54">
        <v>0.34787822745771269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4.8000000000000001E-2</v>
      </c>
    </row>
    <row r="27" spans="1:8" ht="15.75" customHeight="1" x14ac:dyDescent="0.25">
      <c r="B27" s="16" t="s">
        <v>102</v>
      </c>
      <c r="C27" s="54">
        <v>1.9199999999999998E-2</v>
      </c>
    </row>
    <row r="28" spans="1:8" ht="15.75" customHeight="1" x14ac:dyDescent="0.25">
      <c r="B28" s="16" t="s">
        <v>103</v>
      </c>
      <c r="C28" s="54">
        <v>0.23150000000000001</v>
      </c>
    </row>
    <row r="29" spans="1:8" ht="15.75" customHeight="1" x14ac:dyDescent="0.25">
      <c r="B29" s="16" t="s">
        <v>104</v>
      </c>
      <c r="C29" s="54">
        <v>0.1389</v>
      </c>
    </row>
    <row r="30" spans="1:8" ht="15.75" customHeight="1" x14ac:dyDescent="0.25">
      <c r="B30" s="16" t="s">
        <v>2</v>
      </c>
      <c r="C30" s="54">
        <v>5.0299999999999997E-2</v>
      </c>
    </row>
    <row r="31" spans="1:8" ht="15.75" customHeight="1" x14ac:dyDescent="0.25">
      <c r="B31" s="16" t="s">
        <v>105</v>
      </c>
      <c r="C31" s="54">
        <v>7.0300000000000001E-2</v>
      </c>
    </row>
    <row r="32" spans="1:8" ht="15.75" customHeight="1" x14ac:dyDescent="0.25">
      <c r="B32" s="16" t="s">
        <v>106</v>
      </c>
      <c r="C32" s="54">
        <v>0.14660000000000001</v>
      </c>
    </row>
    <row r="33" spans="2:3" ht="15.75" customHeight="1" x14ac:dyDescent="0.25">
      <c r="B33" s="16" t="s">
        <v>107</v>
      </c>
      <c r="C33" s="54">
        <v>0.12529999999999999</v>
      </c>
    </row>
    <row r="34" spans="2:3" ht="15.75" customHeight="1" x14ac:dyDescent="0.25">
      <c r="B34" s="16" t="s">
        <v>108</v>
      </c>
      <c r="C34" s="54">
        <v>0.1699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F5KkIsvDu5UlTxTpyIx4nwEwGUElClFkPTK2z0AJ+i1m3jgZVyx942ejGylQfpybUKGyHEcPxF60XJkqSccpUQ==" saltValue="/VF55+06J0UH2zogAdvPb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5">
      <c r="B3" s="7" t="s">
        <v>113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5">
      <c r="B4" s="7" t="s">
        <v>114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5">
      <c r="B5" s="7" t="s">
        <v>115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5">
      <c r="B9" s="7" t="s">
        <v>118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5">
      <c r="B10" s="7" t="s">
        <v>119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5">
      <c r="B11" s="7" t="s">
        <v>120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0.24620371525000001</v>
      </c>
      <c r="D14" s="57">
        <v>0.26587131715200002</v>
      </c>
      <c r="E14" s="57">
        <v>0.26587131715200002</v>
      </c>
      <c r="F14" s="57">
        <v>0.150404622889</v>
      </c>
      <c r="G14" s="57">
        <v>0.150404622889</v>
      </c>
      <c r="H14" s="58">
        <v>0.61099999999999999</v>
      </c>
      <c r="I14" s="58">
        <v>0.42</v>
      </c>
      <c r="J14" s="58">
        <v>0.42</v>
      </c>
      <c r="K14" s="58">
        <v>0.42</v>
      </c>
      <c r="L14" s="58">
        <v>0.20469650110400001</v>
      </c>
      <c r="M14" s="58">
        <v>0.2096770226155</v>
      </c>
      <c r="N14" s="58">
        <v>0.21250112475149999</v>
      </c>
      <c r="O14" s="58">
        <v>0.27470668915149998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0.14825271834401973</v>
      </c>
      <c r="D15" s="55">
        <f t="shared" si="0"/>
        <v>0.16009565679163323</v>
      </c>
      <c r="E15" s="55">
        <f t="shared" si="0"/>
        <v>0.16009565679163323</v>
      </c>
      <c r="F15" s="55">
        <f t="shared" si="0"/>
        <v>9.0566846938762505E-2</v>
      </c>
      <c r="G15" s="55">
        <f t="shared" si="0"/>
        <v>9.0566846938762505E-2</v>
      </c>
      <c r="H15" s="55">
        <f t="shared" si="0"/>
        <v>0.36791650693092476</v>
      </c>
      <c r="I15" s="55">
        <f t="shared" si="0"/>
        <v>0.2529049638477715</v>
      </c>
      <c r="J15" s="55">
        <f t="shared" si="0"/>
        <v>0.2529049638477715</v>
      </c>
      <c r="K15" s="55">
        <f t="shared" si="0"/>
        <v>0.2529049638477715</v>
      </c>
      <c r="L15" s="55">
        <f t="shared" si="0"/>
        <v>0.12325895526541057</v>
      </c>
      <c r="M15" s="55">
        <f t="shared" si="0"/>
        <v>0.12625799958162237</v>
      </c>
      <c r="N15" s="55">
        <f t="shared" si="0"/>
        <v>0.12795854588783068</v>
      </c>
      <c r="O15" s="55">
        <f t="shared" si="0"/>
        <v>0.16541591735381217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ZZlsZc2YtfYDxMwoXYa+RNZ3pRF0nQtSmpLsmbMh7bS13oBBAXlibmh9m2EAbL72/sIyMWYrLRvvEiPVen0QA==" saltValue="oldIMI2+Y0Al5eAsUwRt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0.66450710000000002</v>
      </c>
      <c r="D2" s="56">
        <v>0.4996447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3.7980559999999997E-2</v>
      </c>
      <c r="D3" s="56">
        <v>7.3969259999999995E-2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0.22020380000000001</v>
      </c>
      <c r="D4" s="56">
        <v>0.2993806</v>
      </c>
      <c r="E4" s="56">
        <v>0.83460456132888794</v>
      </c>
      <c r="F4" s="56">
        <v>0.67471897602081299</v>
      </c>
      <c r="G4" s="56">
        <v>0</v>
      </c>
    </row>
    <row r="5" spans="1:7" x14ac:dyDescent="0.25">
      <c r="B5" s="98" t="s">
        <v>132</v>
      </c>
      <c r="C5" s="55">
        <v>7.7308539999999898E-2</v>
      </c>
      <c r="D5" s="55">
        <v>0.12700544</v>
      </c>
      <c r="E5" s="55">
        <v>0.16539543867111209</v>
      </c>
      <c r="F5" s="55">
        <v>0.32528102397918701</v>
      </c>
      <c r="G5" s="55">
        <v>1</v>
      </c>
    </row>
  </sheetData>
  <sheetProtection algorithmName="SHA-512" hashValue="X416PEZtmLj9QxOPA/M3esBk0nkc5MHFcTpKCYW4tm6Us1IqQ1VEwIrA6d/HaCYEN3i47VWDe77aE1mfNcWjtg==" saltValue="YcNJb2xtFp6zumvFFnZBd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dTRiKi/Qa1unxqGn22e22CgmX4Xz7TCGldiI+5WnsOwcPQEKoai3wRWmJxhBFTXFq1aCxYxiLlUxu3hDFI6zJw==" saltValue="SO+A8dxLlCklk/fBON4K+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xm1Yj7qbe/5akaHKV+DwH9TqEnF0Huw8s+zjKkPgexCPCIlRPUbhqQKTa132nGELj6WHQ9U0yoF3POFH7oxFTg==" saltValue="HHLWbVuMfGtp+oYNaDzBE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19Xhb7UZlKQRz+sbWpBD45lUkQSS4bTu4fjuMt7QxOfb2ODka8TXZSFPY5Y1j7E8I5gOItzhI5mvwoqCr8b2Mg==" saltValue="GoYHdELauLqyo+2CeLDg5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FpggsE6KBEkjIqiQBYHwfaoABKHrgYaFSOYxmadbNQ8U67utU0wbW7Cab89uDpa/vuSOQQjLgwLniUQwP0DF+A==" saltValue="5Q3A8L+MjoPWLqWDsHYyX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2022-02-01T04:09:52Z</dcterms:modified>
</cp:coreProperties>
</file>