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2CFB89C-D754-47EF-8740-200D0883C891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I40" i="2"/>
  <c r="H40" i="2"/>
  <c r="G40" i="2"/>
  <c r="I39" i="2"/>
  <c r="H39" i="2"/>
  <c r="G39" i="2"/>
  <c r="A39" i="2"/>
  <c r="I38" i="2"/>
  <c r="H38" i="2"/>
  <c r="G38" i="2"/>
  <c r="A37" i="2"/>
  <c r="A33" i="2"/>
  <c r="A31" i="2"/>
  <c r="A29" i="2"/>
  <c r="A26" i="2"/>
  <c r="A22" i="2"/>
  <c r="A21" i="2"/>
  <c r="A18" i="2"/>
  <c r="A15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9" i="2" l="1"/>
  <c r="A30" i="2"/>
  <c r="A13" i="2"/>
  <c r="A23" i="2"/>
  <c r="A34" i="2"/>
  <c r="A14" i="2"/>
  <c r="A25" i="2"/>
  <c r="A35" i="2"/>
  <c r="A17" i="2"/>
  <c r="A27" i="2"/>
  <c r="A38" i="2"/>
  <c r="A40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<sst xmlns="http://schemas.openxmlformats.org/spreadsheetml/2006/main" count="2092" uniqueCount="337">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</sst>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23731997.5</v>
      </c>
    </row>
    <row r="8" spans="1:3" ht="15" customHeight="1" x14ac:dyDescent="0.25">
      <c r="B8" s="7" t="s">
        <v>19</v>
      </c>
      <c r="C8" s="46">
        <v>0.10199999999999999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0.85338409423828099</v>
      </c>
    </row>
    <row r="11" spans="1:3" ht="15" customHeight="1" x14ac:dyDescent="0.25">
      <c r="B11" s="7" t="s">
        <v>22</v>
      </c>
      <c r="C11" s="46">
        <v>0.62</v>
      </c>
    </row>
    <row r="12" spans="1:3" ht="15" customHeight="1" x14ac:dyDescent="0.25">
      <c r="B12" s="7" t="s">
        <v>23</v>
      </c>
      <c r="C12" s="46">
        <v>0.72</v>
      </c>
    </row>
    <row r="13" spans="1:3" ht="15" customHeight="1" x14ac:dyDescent="0.25">
      <c r="B13" s="7" t="s">
        <v>24</v>
      </c>
      <c r="C13" s="46">
        <v>0.314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7.8600000000000003E-2</v>
      </c>
    </row>
    <row r="24" spans="1:3" ht="15" customHeight="1" x14ac:dyDescent="0.25">
      <c r="B24" s="12" t="s">
        <v>33</v>
      </c>
      <c r="C24" s="47">
        <v>0.51929999999999998</v>
      </c>
    </row>
    <row r="25" spans="1:3" ht="15" customHeight="1" x14ac:dyDescent="0.25">
      <c r="B25" s="12" t="s">
        <v>34</v>
      </c>
      <c r="C25" s="47">
        <v>0.37880000000000003</v>
      </c>
    </row>
    <row r="26" spans="1:3" ht="15" customHeight="1" x14ac:dyDescent="0.25">
      <c r="B26" s="12" t="s">
        <v>35</v>
      </c>
      <c r="C26" s="47">
        <v>2.3300000000000001E-2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12.4124663278865</v>
      </c>
    </row>
    <row r="38" spans="1:5" ht="15" customHeight="1" x14ac:dyDescent="0.25">
      <c r="B38" s="28" t="s">
        <v>45</v>
      </c>
      <c r="C38" s="117">
        <v>20.241942482511998</v>
      </c>
      <c r="D38" s="9"/>
      <c r="E38" s="10"/>
    </row>
    <row r="39" spans="1:5" ht="15" customHeight="1" x14ac:dyDescent="0.25">
      <c r="B39" s="28" t="s">
        <v>46</v>
      </c>
      <c r="C39" s="117">
        <v>23.881256222112398</v>
      </c>
      <c r="D39" s="9"/>
      <c r="E39" s="9"/>
    </row>
    <row r="40" spans="1:5" ht="15" customHeight="1" x14ac:dyDescent="0.25">
      <c r="B40" s="28" t="s">
        <v>47</v>
      </c>
      <c r="C40" s="117">
        <v>177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9.4617257370000001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3.4460699999999997E-2</v>
      </c>
      <c r="D45" s="9"/>
    </row>
    <row r="46" spans="1:5" ht="15.75" customHeight="1" x14ac:dyDescent="0.25">
      <c r="B46" s="28" t="s">
        <v>52</v>
      </c>
      <c r="C46" s="47">
        <v>0.12010750000000001</v>
      </c>
      <c r="D46" s="9"/>
    </row>
    <row r="47" spans="1:5" ht="15.75" customHeight="1" x14ac:dyDescent="0.25">
      <c r="B47" s="28" t="s">
        <v>53</v>
      </c>
      <c r="C47" s="47">
        <v>0.20394960000000001</v>
      </c>
      <c r="D47" s="9"/>
      <c r="E47" s="10"/>
    </row>
    <row r="48" spans="1:5" ht="15" customHeight="1" x14ac:dyDescent="0.25">
      <c r="B48" s="28" t="s">
        <v>54</v>
      </c>
      <c r="C48" s="48">
        <v>0.6414822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2.4</v>
      </c>
      <c r="D51" s="9"/>
    </row>
    <row r="52" spans="1:4" ht="15" customHeight="1" x14ac:dyDescent="0.25">
      <c r="B52" s="28" t="s">
        <v>57</v>
      </c>
      <c r="C52" s="51">
        <v>2.4</v>
      </c>
    </row>
    <row r="53" spans="1:4" ht="15.75" customHeight="1" x14ac:dyDescent="0.25">
      <c r="B53" s="28" t="s">
        <v>58</v>
      </c>
      <c r="C53" s="51">
        <v>2.4</v>
      </c>
    </row>
    <row r="54" spans="1:4" ht="15.75" customHeight="1" x14ac:dyDescent="0.25">
      <c r="B54" s="28" t="s">
        <v>59</v>
      </c>
      <c r="C54" s="51">
        <v>2.4</v>
      </c>
    </row>
    <row r="55" spans="1:4" ht="15.75" customHeight="1" x14ac:dyDescent="0.25">
      <c r="B55" s="28" t="s">
        <v>60</v>
      </c>
      <c r="C55" s="51">
        <v>2.4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2.059386973180076E-2</v>
      </c>
    </row>
    <row r="59" spans="1:4" ht="15.75" customHeight="1" x14ac:dyDescent="0.25">
      <c r="B59" s="28" t="s">
        <v>63</v>
      </c>
      <c r="C59" s="46">
        <v>0.53985473202935796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GR0rrAXNXb31jLWwicvZdWV89tnvZK4j3MG7easmahwjHAUORQIRD39AzBVQy137SjD13elw5jjRJWIgOW/uWQ==" saltValue="aPDfq8p5USkSrN1GiVp4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0.21650946237348001</v>
      </c>
      <c r="C2" s="115">
        <v>0.95</v>
      </c>
      <c r="D2" s="116">
        <v>64.886871461123533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40.033831858193757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521.91094080463984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1.602565211069062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13.166131301989671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13.166131301989671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13.166131301989671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13.166131301989671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13.166131301989671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13.166131301989671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2.5217300000000002E-2</v>
      </c>
      <c r="C16" s="115">
        <v>0.95</v>
      </c>
      <c r="D16" s="116">
        <v>0.87289710188501968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0.17784249999999999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0.53925319999999999</v>
      </c>
      <c r="C18" s="115">
        <v>0.95</v>
      </c>
      <c r="D18" s="116">
        <v>11.99955936520508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0.53925319999999999</v>
      </c>
      <c r="C19" s="115">
        <v>0.95</v>
      </c>
      <c r="D19" s="116">
        <v>11.99955936520508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0.79391029999999996</v>
      </c>
      <c r="C21" s="115">
        <v>0.95</v>
      </c>
      <c r="D21" s="116">
        <v>14.37005331994601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22.801258259937519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4.3755575735972823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0.59409903508702999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0.44054339999999997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18.728188384897141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0.37310910000000003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129.29915294669931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1.2142779657827909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1.8900764232524481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0.45606075289999998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3.0629E-2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0.18282266236670699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0.642036185754851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3.1240782385195991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0.73128387374660209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hB3as9WaBmT6B1mFnbmzs82/QucdG7WtAJTbkE0m6SAezBlRSMbmHW+6awoESsg9nkIcqqA6bOyWJKpoWZW73A==" saltValue="tHgQ5umd2fipWU7oI+bhG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54N2OfUkxIZpbTj9fo8mmCdXz2OGXLXuuf09s+m4BBsw9iwAa4JgttBHYGrHatwmuC6Zh/jYWoFasKdtFpCCAg==" saltValue="itZDMw+mr2b0Abq5rxVp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PY1Plykxr0tkUFZgynycO1WIEyNe1pXn4Xb3kMeyGtgYQ4j7iNcXTylbJRH8WdtNSM3TpVjL6ELD6PEC8q/lCw==" saltValue="Ul2NrZ9krC6BTcCKT9KpU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2.4</v>
      </c>
      <c r="C2" s="18">
        <f>'Donnees pop de l''annee de ref'!C52</f>
        <v>2.4</v>
      </c>
      <c r="D2" s="18">
        <f>'Donnees pop de l''annee de ref'!C53</f>
        <v>2.4</v>
      </c>
      <c r="E2" s="18">
        <f>'Donnees pop de l''annee de ref'!C54</f>
        <v>2.4</v>
      </c>
      <c r="F2" s="18">
        <f>'Donnees pop de l''annee de ref'!C55</f>
        <v>2.4</v>
      </c>
    </row>
    <row r="3" spans="1:6" ht="15.75" customHeight="1" x14ac:dyDescent="0.25">
      <c r="A3" s="4" t="s">
        <v>209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5">
      <c r="A4" s="4" t="s">
        <v>208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sheetProtection algorithmName="SHA-512" hashValue="95Ld1bl+fginaeur7trWkcOej0UyHEHauUTXPb7Q+raM9lWU14FUhz2zgCyx9Ei5foeRspUekAqIUtlT2piMbA==" saltValue="AnDeSAqZj9iFGhoHZrM4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0.10199999999999999</v>
      </c>
      <c r="E2" s="65">
        <f>food_insecure</f>
        <v>0.10199999999999999</v>
      </c>
      <c r="F2" s="65">
        <f>food_insecure</f>
        <v>0.10199999999999999</v>
      </c>
      <c r="G2" s="65">
        <f>food_insecure</f>
        <v>0.10199999999999999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0.10199999999999999</v>
      </c>
      <c r="F5" s="65">
        <f>food_insecure</f>
        <v>0.10199999999999999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4.9425287356321825E-2</v>
      </c>
      <c r="D7" s="65">
        <f>diarrhoea_1_5mo*frac_diarrhea_severe</f>
        <v>4.9425287356321825E-2</v>
      </c>
      <c r="E7" s="65">
        <f>diarrhoea_6_11mo*frac_diarrhea_severe</f>
        <v>4.9425287356321825E-2</v>
      </c>
      <c r="F7" s="65">
        <f>diarrhoea_12_23mo*frac_diarrhea_severe</f>
        <v>4.9425287356321825E-2</v>
      </c>
      <c r="G7" s="65">
        <f>diarrhoea_24_59mo*frac_diarrhea_severe</f>
        <v>4.9425287356321825E-2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0.10199999999999999</v>
      </c>
      <c r="F8" s="65">
        <f>food_insecure</f>
        <v>0.10199999999999999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0.10199999999999999</v>
      </c>
      <c r="F9" s="65">
        <f>food_insecure</f>
        <v>0.10199999999999999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4.9425287356321825E-2</v>
      </c>
      <c r="D12" s="65">
        <f>diarrhoea_1_5mo*frac_diarrhea_severe</f>
        <v>4.9425287356321825E-2</v>
      </c>
      <c r="E12" s="65">
        <f>diarrhoea_6_11mo*frac_diarrhea_severe</f>
        <v>4.9425287356321825E-2</v>
      </c>
      <c r="F12" s="65">
        <f>diarrhoea_12_23mo*frac_diarrhea_severe</f>
        <v>4.9425287356321825E-2</v>
      </c>
      <c r="G12" s="65">
        <f>diarrhoea_24_59mo*frac_diarrhea_severe</f>
        <v>4.9425287356321825E-2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0.10199999999999999</v>
      </c>
      <c r="I15" s="65">
        <f>food_insecure</f>
        <v>0.10199999999999999</v>
      </c>
      <c r="J15" s="65">
        <f>food_insecure</f>
        <v>0.10199999999999999</v>
      </c>
      <c r="K15" s="65">
        <f>food_insecure</f>
        <v>0.10199999999999999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0.314</v>
      </c>
      <c r="M24" s="65">
        <f>famplan_unmet_need</f>
        <v>0.314</v>
      </c>
      <c r="N24" s="65">
        <f>famplan_unmet_need</f>
        <v>0.314</v>
      </c>
      <c r="O24" s="65">
        <f>famplan_unmet_need</f>
        <v>0.314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7.4982306524658343E-2</v>
      </c>
      <c r="M25" s="65">
        <f>(1-food_insecure)*(0.49)+food_insecure*(0.7)</f>
        <v>0.51141999999999999</v>
      </c>
      <c r="N25" s="65">
        <f>(1-food_insecure)*(0.49)+food_insecure*(0.7)</f>
        <v>0.51141999999999999</v>
      </c>
      <c r="O25" s="65">
        <f>(1-food_insecure)*(0.49)+food_insecure*(0.7)</f>
        <v>0.51141999999999999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3.2135274224853572E-2</v>
      </c>
      <c r="M26" s="65">
        <f>(1-food_insecure)*(0.21)+food_insecure*(0.3)</f>
        <v>0.21917999999999999</v>
      </c>
      <c r="N26" s="65">
        <f>(1-food_insecure)*(0.21)+food_insecure*(0.3)</f>
        <v>0.21917999999999999</v>
      </c>
      <c r="O26" s="65">
        <f>(1-food_insecure)*(0.21)+food_insecure*(0.3)</f>
        <v>0.21917999999999999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3.9498325012207097E-2</v>
      </c>
      <c r="M27" s="65">
        <f>(1-food_insecure)*(0.3)</f>
        <v>0.26939999999999997</v>
      </c>
      <c r="N27" s="65">
        <f>(1-food_insecure)*(0.3)</f>
        <v>0.26939999999999997</v>
      </c>
      <c r="O27" s="65">
        <f>(1-food_insecure)*(0.3)</f>
        <v>0.26939999999999997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0.85338409423828099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KD1nlj8PkSCgzZV3dGun/pyNjWn0Se2/lVHU6HZMs++2AJbLSbituMNkeUy6gysr38k8iBVJKsz0z8AECRbOqw==" saltValue="68x+yhY+5emQDcODljMk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IgjpCRd24XjWYADnHmetBZehoZZ2Mzfyt2RXNtn5mTYNVOw3W9lNBsF/EU6bctZkymAigtHAD6hwiX+qbrtwAg==" saltValue="sD9BmDuub/pXmn26apNAC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VUVwDHTboahVr/xZRKX6sMaDrYnlPRAtWj7tc7JLBSDdXkOCy+csKDoMWVbhzIEgrE1D3HoR7EWZvsTsUgnYtw==" saltValue="c6a5W3Ug48UBTq/drGhA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HdqnTzCNSdvqsRy0xS5KcxjBrnDFRUMIAsUoheuCciOscNDCPmoe0l4/NSng706Mh3hrz61ytg9KadnK36mcAQ==" saltValue="XiiNmXuZVPbxIoBnm29l/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v9fQmXtNds221x4r5sEh1aCraAGAga2Ea1as9W/l6bXhr9lE8mdWAFIc9+3rRtu4l5RWXCrqvTdEGi7fCAbtQQ==" saltValue="5hIlVaYfVg4meVVCuPuYT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GhdkdP4x+IpSey8u+quk1DkbW1uS6fOBDTGtsAumP/AkHPko9Sj5aFKs3+hQ4GrqH2W3cHBvIs2VHkT9Sx18CQ==" saltValue="sUQ8akWGJPbP9tkzFOsPL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1130452.2487999999</v>
      </c>
      <c r="C2" s="53">
        <v>2691000</v>
      </c>
      <c r="D2" s="53">
        <v>5736000</v>
      </c>
      <c r="E2" s="53">
        <v>9436000</v>
      </c>
      <c r="F2" s="53">
        <v>6236000</v>
      </c>
      <c r="G2" s="14">
        <f t="shared" ref="G2:G11" si="0">C2+D2+E2+F2</f>
        <v>24099000</v>
      </c>
      <c r="H2" s="14">
        <f t="shared" ref="H2:H11" si="1">(B2 + stillbirth*B2/(1000-stillbirth))/(1-abortion)</f>
        <v>1196279.2951066815</v>
      </c>
      <c r="I2" s="14">
        <f t="shared" ref="I2:I11" si="2">G2-H2</f>
        <v>22902720.704893317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1092375.6244000001</v>
      </c>
      <c r="C3" s="53">
        <v>2805000</v>
      </c>
      <c r="D3" s="53">
        <v>5480000</v>
      </c>
      <c r="E3" s="53">
        <v>9239000</v>
      </c>
      <c r="F3" s="53">
        <v>6723000</v>
      </c>
      <c r="G3" s="14">
        <f t="shared" si="0"/>
        <v>24247000</v>
      </c>
      <c r="H3" s="14">
        <f t="shared" si="1"/>
        <v>1155985.4415223075</v>
      </c>
      <c r="I3" s="14">
        <f t="shared" si="2"/>
        <v>23091014.558477692</v>
      </c>
    </row>
    <row r="4" spans="1:9" ht="15.75" customHeight="1" x14ac:dyDescent="0.25">
      <c r="A4" s="7">
        <f t="shared" si="3"/>
        <v>2023</v>
      </c>
      <c r="B4" s="52">
        <v>1052973.5782000001</v>
      </c>
      <c r="C4" s="53">
        <v>2929000</v>
      </c>
      <c r="D4" s="53">
        <v>5294000</v>
      </c>
      <c r="E4" s="53">
        <v>8941000</v>
      </c>
      <c r="F4" s="53">
        <v>7232000</v>
      </c>
      <c r="G4" s="14">
        <f t="shared" si="0"/>
        <v>24396000</v>
      </c>
      <c r="H4" s="14">
        <f t="shared" si="1"/>
        <v>1114288.9858746384</v>
      </c>
      <c r="I4" s="14">
        <f t="shared" si="2"/>
        <v>23281711.014125362</v>
      </c>
    </row>
    <row r="5" spans="1:9" ht="15.75" customHeight="1" x14ac:dyDescent="0.25">
      <c r="A5" s="7">
        <f t="shared" si="3"/>
        <v>2024</v>
      </c>
      <c r="B5" s="52">
        <v>1012347.7714</v>
      </c>
      <c r="C5" s="53">
        <v>3049000</v>
      </c>
      <c r="D5" s="53">
        <v>5176000</v>
      </c>
      <c r="E5" s="53">
        <v>8576000</v>
      </c>
      <c r="F5" s="53">
        <v>7725000</v>
      </c>
      <c r="G5" s="14">
        <f t="shared" si="0"/>
        <v>24526000</v>
      </c>
      <c r="H5" s="14">
        <f t="shared" si="1"/>
        <v>1071297.5091683606</v>
      </c>
      <c r="I5" s="14">
        <f t="shared" si="2"/>
        <v>23454702.49083164</v>
      </c>
    </row>
    <row r="6" spans="1:9" ht="15.75" customHeight="1" x14ac:dyDescent="0.25">
      <c r="A6" s="7">
        <f t="shared" si="3"/>
        <v>2025</v>
      </c>
      <c r="B6" s="52">
        <v>970595.43000000017</v>
      </c>
      <c r="C6" s="53">
        <v>3153000</v>
      </c>
      <c r="D6" s="53">
        <v>5124000</v>
      </c>
      <c r="E6" s="53">
        <v>8173000</v>
      </c>
      <c r="F6" s="53">
        <v>8170000</v>
      </c>
      <c r="G6" s="14">
        <f t="shared" si="0"/>
        <v>24620000</v>
      </c>
      <c r="H6" s="14">
        <f t="shared" si="1"/>
        <v>1027113.8989432799</v>
      </c>
      <c r="I6" s="14">
        <f t="shared" si="2"/>
        <v>23592886.101056721</v>
      </c>
    </row>
    <row r="7" spans="1:9" ht="15.75" customHeight="1" x14ac:dyDescent="0.25">
      <c r="A7" s="7">
        <f t="shared" si="3"/>
        <v>2026</v>
      </c>
      <c r="B7" s="52">
        <v>952507.92</v>
      </c>
      <c r="C7" s="53">
        <v>3239000</v>
      </c>
      <c r="D7" s="53">
        <v>5141000</v>
      </c>
      <c r="E7" s="53">
        <v>7737000</v>
      </c>
      <c r="F7" s="53">
        <v>8568000</v>
      </c>
      <c r="G7" s="14">
        <f t="shared" si="0"/>
        <v>24685000</v>
      </c>
      <c r="H7" s="14">
        <f t="shared" si="1"/>
        <v>1007973.1402460381</v>
      </c>
      <c r="I7" s="14">
        <f t="shared" si="2"/>
        <v>23677026.859753963</v>
      </c>
    </row>
    <row r="8" spans="1:9" ht="15.75" customHeight="1" x14ac:dyDescent="0.25">
      <c r="A8" s="7">
        <f t="shared" si="3"/>
        <v>2027</v>
      </c>
      <c r="B8" s="52">
        <v>933714.96899999992</v>
      </c>
      <c r="C8" s="53">
        <v>3304000</v>
      </c>
      <c r="D8" s="53">
        <v>5224000</v>
      </c>
      <c r="E8" s="53">
        <v>7269000</v>
      </c>
      <c r="F8" s="53">
        <v>8915000</v>
      </c>
      <c r="G8" s="14">
        <f t="shared" si="0"/>
        <v>24712000</v>
      </c>
      <c r="H8" s="14">
        <f t="shared" si="1"/>
        <v>988085.86221273826</v>
      </c>
      <c r="I8" s="14">
        <f t="shared" si="2"/>
        <v>23723914.13778726</v>
      </c>
    </row>
    <row r="9" spans="1:9" ht="15.75" customHeight="1" x14ac:dyDescent="0.25">
      <c r="A9" s="7">
        <f t="shared" si="3"/>
        <v>2028</v>
      </c>
      <c r="B9" s="52">
        <v>914312.17799999984</v>
      </c>
      <c r="C9" s="53">
        <v>3347000</v>
      </c>
      <c r="D9" s="53">
        <v>5358000</v>
      </c>
      <c r="E9" s="53">
        <v>6795000</v>
      </c>
      <c r="F9" s="53">
        <v>9189000</v>
      </c>
      <c r="G9" s="14">
        <f t="shared" si="0"/>
        <v>24689000</v>
      </c>
      <c r="H9" s="14">
        <f t="shared" si="1"/>
        <v>967553.2327582686</v>
      </c>
      <c r="I9" s="14">
        <f t="shared" si="2"/>
        <v>23721446.767241731</v>
      </c>
    </row>
    <row r="10" spans="1:9" ht="15.75" customHeight="1" x14ac:dyDescent="0.25">
      <c r="A10" s="7">
        <f t="shared" si="3"/>
        <v>2029</v>
      </c>
      <c r="B10" s="52">
        <v>894398.75099999981</v>
      </c>
      <c r="C10" s="53">
        <v>3367000</v>
      </c>
      <c r="D10" s="53">
        <v>5519000</v>
      </c>
      <c r="E10" s="53">
        <v>6353000</v>
      </c>
      <c r="F10" s="53">
        <v>9359000</v>
      </c>
      <c r="G10" s="14">
        <f t="shared" si="0"/>
        <v>24598000</v>
      </c>
      <c r="H10" s="14">
        <f t="shared" si="1"/>
        <v>946480.23260279454</v>
      </c>
      <c r="I10" s="14">
        <f t="shared" si="2"/>
        <v>23651519.767397206</v>
      </c>
    </row>
    <row r="11" spans="1:9" ht="15.75" customHeight="1" x14ac:dyDescent="0.25">
      <c r="A11" s="7">
        <f t="shared" si="3"/>
        <v>2030</v>
      </c>
      <c r="B11" s="52">
        <v>874056.46799999999</v>
      </c>
      <c r="C11" s="53">
        <v>3363000</v>
      </c>
      <c r="D11" s="53">
        <v>5687000</v>
      </c>
      <c r="E11" s="53">
        <v>5968000</v>
      </c>
      <c r="F11" s="53">
        <v>9404000</v>
      </c>
      <c r="G11" s="14">
        <f t="shared" si="0"/>
        <v>24422000</v>
      </c>
      <c r="H11" s="14">
        <f t="shared" si="1"/>
        <v>924953.40385444835</v>
      </c>
      <c r="I11" s="14">
        <f t="shared" si="2"/>
        <v>23497046.596145552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dcpOXQ+epzoJnCG7xteJk8vmn/2um84a76tpNYfyeb4mtOGBIIlsJ5di0WeCLJCX78Hy5Gxa1dWtHCnIv7/slw==" saltValue="XrfA985qJPfIP0lEfx0do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1Kflj9TixO9PueTHDnG8tGH9TZSu781mbbCmmbu3fwvwAZIbj4fkcqA/zo/PnyAZAglAy0mEwqRjWdTBOUrc9g==" saltValue="LeIBFsMn1CIaiwdPXldXE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+3r4DGTSQi6KG2H+iz2dUf1UQG9JfPSbJ3fxjn0YClHEICOh4wuzA5nGMBl7RH7Lz47BXSRtkt1tCsFiMtal/w==" saltValue="CLgrBIv3XKiOTHMT6K7D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mGjx3neogxqur3hV74yqq0zvK98LTwy1MHIMrzqnzdbr9hitDWr3wFBH7ygOCMXV8NICdpFu0xcN7EH+Qp1uYg==" saltValue="EsynOj+suQt0s1b7oT1+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7W5qj/PsOhSOkPp3x+vKtU3lH9sp6SK0Us5msWu4WeXFmYOXjprPqJDq9VIVjLPj6GtPosvNOAbFFS/b3ygxEg==" saltValue="FSsvre42WgwDi2zAHXd+L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oRgCVXYoTw8MlKtQT/cD+5MoX9S7zA8qHn7fgz5HsrugbTOJdACJDxrDIFT8GlxKcyl+tdjQcUJnfNB/aOswTQ==" saltValue="Y3reHbNWhZt1DBkz3rTx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K0jSteRw+o9vz7LnowvdDLMusGCY3ENxG/QSFzSQxbcLv8fpAt5nDbYusXW9iVk4kIFMQV5kOR/2+9zR0YSx3Q==" saltValue="nEIfs6Yjxfs4tLnEt14O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lQlo699gHq9rQuNHMjylUL4nPTXm2KHsF2nKrymlb5ybFQaH5sduPITbn41lgYxBG7qh5ktx/1iZyeg18fxV2A==" saltValue="3J0L4AEuzOeRIRxFx+Zg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+de6Xe7Fml/yhN3g0qu1DOkIlq6dkvXtcrUNPLU2GP96LldIfcfs7WO2cq2OupdmasxALKdAvbMyhX9pFTgRGQ==" saltValue="ySRiFQSZerYMrUivtXJs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XF2LuCmatX4QOITQPI7ysRwR7+ErooTlteJy3sFM5mWbNhr0YgIO9RRCdnBW3bdZhO41s0mP20MaYLCVyHLuNw==" saltValue="rBdO5sWpfPOti1CXmQR/T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3.3993673856831321E-3</v>
      </c>
    </row>
    <row r="4" spans="1:8" ht="15.75" customHeight="1" x14ac:dyDescent="0.25">
      <c r="B4" s="16" t="s">
        <v>79</v>
      </c>
      <c r="C4" s="54">
        <v>0.1133671230521331</v>
      </c>
    </row>
    <row r="5" spans="1:8" ht="15.75" customHeight="1" x14ac:dyDescent="0.25">
      <c r="B5" s="16" t="s">
        <v>80</v>
      </c>
      <c r="C5" s="54">
        <v>5.5127019872052728E-2</v>
      </c>
    </row>
    <row r="6" spans="1:8" ht="15.75" customHeight="1" x14ac:dyDescent="0.25">
      <c r="B6" s="16" t="s">
        <v>81</v>
      </c>
      <c r="C6" s="54">
        <v>0.22698598485951441</v>
      </c>
    </row>
    <row r="7" spans="1:8" ht="15.75" customHeight="1" x14ac:dyDescent="0.25">
      <c r="B7" s="16" t="s">
        <v>82</v>
      </c>
      <c r="C7" s="54">
        <v>0.34675162935112469</v>
      </c>
    </row>
    <row r="8" spans="1:8" ht="15.75" customHeight="1" x14ac:dyDescent="0.25">
      <c r="B8" s="16" t="s">
        <v>83</v>
      </c>
      <c r="C8" s="54">
        <v>3.1147536547219438E-3</v>
      </c>
    </row>
    <row r="9" spans="1:8" ht="15.75" customHeight="1" x14ac:dyDescent="0.25">
      <c r="B9" s="16" t="s">
        <v>84</v>
      </c>
      <c r="C9" s="54">
        <v>0.1754860582875698</v>
      </c>
    </row>
    <row r="10" spans="1:8" ht="15.75" customHeight="1" x14ac:dyDescent="0.25">
      <c r="B10" s="16" t="s">
        <v>85</v>
      </c>
      <c r="C10" s="54">
        <v>7.5768063537200239E-2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0.121482429817374</v>
      </c>
      <c r="D14" s="54">
        <v>0.121482429817374</v>
      </c>
      <c r="E14" s="54">
        <v>0.121482429817374</v>
      </c>
      <c r="F14" s="54">
        <v>0.121482429817374</v>
      </c>
    </row>
    <row r="15" spans="1:8" ht="15.75" customHeight="1" x14ac:dyDescent="0.25">
      <c r="B15" s="16" t="s">
        <v>88</v>
      </c>
      <c r="C15" s="54">
        <v>0.26120227375458088</v>
      </c>
      <c r="D15" s="54">
        <v>0.26120227375458088</v>
      </c>
      <c r="E15" s="54">
        <v>0.26120227375458088</v>
      </c>
      <c r="F15" s="54">
        <v>0.26120227375458088</v>
      </c>
    </row>
    <row r="16" spans="1:8" ht="15.75" customHeight="1" x14ac:dyDescent="0.25">
      <c r="B16" s="16" t="s">
        <v>89</v>
      </c>
      <c r="C16" s="54">
        <v>2.4493467062550379E-2</v>
      </c>
      <c r="D16" s="54">
        <v>2.4493467062550379E-2</v>
      </c>
      <c r="E16" s="54">
        <v>2.4493467062550379E-2</v>
      </c>
      <c r="F16" s="54">
        <v>2.4493467062550379E-2</v>
      </c>
    </row>
    <row r="17" spans="1:8" ht="15.75" customHeight="1" x14ac:dyDescent="0.25">
      <c r="B17" s="16" t="s">
        <v>90</v>
      </c>
      <c r="C17" s="54">
        <v>6.6661408493302696E-2</v>
      </c>
      <c r="D17" s="54">
        <v>6.6661408493302696E-2</v>
      </c>
      <c r="E17" s="54">
        <v>6.6661408493302696E-2</v>
      </c>
      <c r="F17" s="54">
        <v>6.6661408493302696E-2</v>
      </c>
    </row>
    <row r="18" spans="1:8" ht="15.75" customHeight="1" x14ac:dyDescent="0.25">
      <c r="B18" s="16" t="s">
        <v>91</v>
      </c>
      <c r="C18" s="54">
        <v>3.3693652749274081E-3</v>
      </c>
      <c r="D18" s="54">
        <v>3.3693652749274081E-3</v>
      </c>
      <c r="E18" s="54">
        <v>3.3693652749274081E-3</v>
      </c>
      <c r="F18" s="54">
        <v>3.3693652749274081E-3</v>
      </c>
    </row>
    <row r="19" spans="1:8" ht="15.75" customHeight="1" x14ac:dyDescent="0.25">
      <c r="B19" s="16" t="s">
        <v>92</v>
      </c>
      <c r="C19" s="54">
        <v>1.7165877903637959E-2</v>
      </c>
      <c r="D19" s="54">
        <v>1.7165877903637959E-2</v>
      </c>
      <c r="E19" s="54">
        <v>1.7165877903637959E-2</v>
      </c>
      <c r="F19" s="54">
        <v>1.7165877903637959E-2</v>
      </c>
    </row>
    <row r="20" spans="1:8" ht="15.75" customHeight="1" x14ac:dyDescent="0.25">
      <c r="B20" s="16" t="s">
        <v>93</v>
      </c>
      <c r="C20" s="54">
        <v>2.1412520394452399E-2</v>
      </c>
      <c r="D20" s="54">
        <v>2.1412520394452399E-2</v>
      </c>
      <c r="E20" s="54">
        <v>2.1412520394452399E-2</v>
      </c>
      <c r="F20" s="54">
        <v>2.1412520394452399E-2</v>
      </c>
    </row>
    <row r="21" spans="1:8" ht="15.75" customHeight="1" x14ac:dyDescent="0.25">
      <c r="B21" s="16" t="s">
        <v>94</v>
      </c>
      <c r="C21" s="54">
        <v>0.13633442984146171</v>
      </c>
      <c r="D21" s="54">
        <v>0.13633442984146171</v>
      </c>
      <c r="E21" s="54">
        <v>0.13633442984146171</v>
      </c>
      <c r="F21" s="54">
        <v>0.13633442984146171</v>
      </c>
    </row>
    <row r="22" spans="1:8" ht="15.75" customHeight="1" x14ac:dyDescent="0.25">
      <c r="B22" s="16" t="s">
        <v>95</v>
      </c>
      <c r="C22" s="54">
        <v>0.34787822745771269</v>
      </c>
      <c r="D22" s="54">
        <v>0.34787822745771269</v>
      </c>
      <c r="E22" s="54">
        <v>0.34787822745771269</v>
      </c>
      <c r="F22" s="54">
        <v>0.34787822745771269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2.4E-2</v>
      </c>
    </row>
    <row r="27" spans="1:8" ht="15.75" customHeight="1" x14ac:dyDescent="0.25">
      <c r="B27" s="16" t="s">
        <v>102</v>
      </c>
      <c r="C27" s="54">
        <v>0.30330000000000001</v>
      </c>
    </row>
    <row r="28" spans="1:8" ht="15.75" customHeight="1" x14ac:dyDescent="0.25">
      <c r="B28" s="16" t="s">
        <v>103</v>
      </c>
      <c r="C28" s="54">
        <v>3.9300000000000002E-2</v>
      </c>
    </row>
    <row r="29" spans="1:8" ht="15.75" customHeight="1" x14ac:dyDescent="0.25">
      <c r="B29" s="16" t="s">
        <v>104</v>
      </c>
      <c r="C29" s="54">
        <v>0.1048</v>
      </c>
    </row>
    <row r="30" spans="1:8" ht="15.75" customHeight="1" x14ac:dyDescent="0.25">
      <c r="B30" s="16" t="s">
        <v>2</v>
      </c>
      <c r="C30" s="54">
        <v>2.5999999999999999E-2</v>
      </c>
    </row>
    <row r="31" spans="1:8" ht="15.75" customHeight="1" x14ac:dyDescent="0.25">
      <c r="B31" s="16" t="s">
        <v>105</v>
      </c>
      <c r="C31" s="54">
        <v>1.7600000000000001E-2</v>
      </c>
    </row>
    <row r="32" spans="1:8" ht="15.75" customHeight="1" x14ac:dyDescent="0.25">
      <c r="B32" s="16" t="s">
        <v>106</v>
      </c>
      <c r="C32" s="54">
        <v>8.539999999999999E-2</v>
      </c>
    </row>
    <row r="33" spans="2:3" ht="15.75" customHeight="1" x14ac:dyDescent="0.25">
      <c r="B33" s="16" t="s">
        <v>107</v>
      </c>
      <c r="C33" s="54">
        <v>0.12670000000000001</v>
      </c>
    </row>
    <row r="34" spans="2:3" ht="15.75" customHeight="1" x14ac:dyDescent="0.25">
      <c r="B34" s="16" t="s">
        <v>108</v>
      </c>
      <c r="C34" s="54">
        <v>0.27290000000223519</v>
      </c>
    </row>
    <row r="35" spans="2:3" ht="15.75" customHeight="1" x14ac:dyDescent="0.25">
      <c r="B35" s="24" t="s">
        <v>41</v>
      </c>
      <c r="C35" s="50">
        <f>SUM(C26:C34)</f>
        <v>1.0000000000022353</v>
      </c>
    </row>
  </sheetData>
  <sheetProtection algorithmName="SHA-512" hashValue="op3YuubzCQI1761s0yneB7Av7LvrMuWVH0CNoQ4vvioUWDtZ/npyuoMxTFnee+bO65dAs9OtBQQ43OkO2g3VuA==" saltValue="8kt1IZ0fQ4UNiM4dxdOtk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5">
      <c r="B3" s="7" t="s">
        <v>113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5">
      <c r="B4" s="7" t="s">
        <v>114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5">
      <c r="B5" s="7" t="s">
        <v>115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5">
      <c r="B9" s="7" t="s">
        <v>118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5">
      <c r="B10" s="7" t="s">
        <v>119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5">
      <c r="B11" s="7" t="s">
        <v>120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0.29280085350000001</v>
      </c>
      <c r="D14" s="57">
        <v>0.28374893770699999</v>
      </c>
      <c r="E14" s="57">
        <v>0.28374893770699999</v>
      </c>
      <c r="F14" s="57">
        <v>0.220751489922</v>
      </c>
      <c r="G14" s="57">
        <v>0.220751489922</v>
      </c>
      <c r="H14" s="58">
        <v>0.34100000000000003</v>
      </c>
      <c r="I14" s="58">
        <v>0.34100000000000003</v>
      </c>
      <c r="J14" s="58">
        <v>0.34100000000000003</v>
      </c>
      <c r="K14" s="58">
        <v>0.34100000000000003</v>
      </c>
      <c r="L14" s="58">
        <v>0.10860116261699999</v>
      </c>
      <c r="M14" s="58">
        <v>0.1370340723415</v>
      </c>
      <c r="N14" s="58">
        <v>0.17643069472</v>
      </c>
      <c r="O14" s="58">
        <v>0.1554841824565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0.1580699263042098</v>
      </c>
      <c r="D15" s="55">
        <f t="shared" si="0"/>
        <v>0.15318320672942748</v>
      </c>
      <c r="E15" s="55">
        <f t="shared" si="0"/>
        <v>0.15318320672942748</v>
      </c>
      <c r="F15" s="55">
        <f t="shared" si="0"/>
        <v>0.11917373643692282</v>
      </c>
      <c r="G15" s="55">
        <f t="shared" si="0"/>
        <v>0.11917373643692282</v>
      </c>
      <c r="H15" s="55">
        <f t="shared" si="0"/>
        <v>0.18409046362201109</v>
      </c>
      <c r="I15" s="55">
        <f t="shared" si="0"/>
        <v>0.18409046362201109</v>
      </c>
      <c r="J15" s="55">
        <f t="shared" si="0"/>
        <v>0.18409046362201109</v>
      </c>
      <c r="K15" s="55">
        <f t="shared" si="0"/>
        <v>0.18409046362201109</v>
      </c>
      <c r="L15" s="55">
        <f t="shared" si="0"/>
        <v>5.862885154267726E-2</v>
      </c>
      <c r="M15" s="55">
        <f t="shared" si="0"/>
        <v>7.3978492402812138E-2</v>
      </c>
      <c r="N15" s="55">
        <f t="shared" si="0"/>
        <v>9.5246945419819068E-2</v>
      </c>
      <c r="O15" s="55">
        <f t="shared" si="0"/>
        <v>8.3938871654857611E-2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J5IYzIMtcNMUp7JDKa/i/WGaleQmPr80o6ZmfIIWpZnXnuAxr8tV7V8G7rHsPsVuxIBbYH/SIZA5QmDqqRpd6g==" saltValue="OOIH3CF4pKDTqthuNdY6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0.66450710000000002</v>
      </c>
      <c r="D2" s="56">
        <v>0.4996447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3.7980559999999997E-2</v>
      </c>
      <c r="D3" s="56">
        <v>7.3969259999999995E-2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0.22020380000000001</v>
      </c>
      <c r="D4" s="56">
        <v>0.2993806</v>
      </c>
      <c r="E4" s="56">
        <v>0.83460456132888794</v>
      </c>
      <c r="F4" s="56">
        <v>0.67471897602081299</v>
      </c>
      <c r="G4" s="56">
        <v>0</v>
      </c>
    </row>
    <row r="5" spans="1:7" x14ac:dyDescent="0.25">
      <c r="B5" s="98" t="s">
        <v>132</v>
      </c>
      <c r="C5" s="55">
        <v>7.7308539999999898E-2</v>
      </c>
      <c r="D5" s="55">
        <v>0.12700544</v>
      </c>
      <c r="E5" s="55">
        <v>0.16539543867111209</v>
      </c>
      <c r="F5" s="55">
        <v>0.32528102397918701</v>
      </c>
      <c r="G5" s="55">
        <v>1</v>
      </c>
    </row>
  </sheetData>
  <sheetProtection algorithmName="SHA-512" hashValue="g35+KkdXhuJK2Qqvr1RXUtuCiSM5ZFk7OmQ7J557hbucpvh5qzFiQL6KyoPCZsggFRXbxqUhNnCaSkAs5YVS2A==" saltValue="dfiH5cINUb36G3YDy2uDG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uPssMzYWCIq44tlIr6Q4pm6maF4043BKAsRDJ+1VcMOJal579v7YHz3xHf0H0AqgMMHZ/TDD5yoGsUsC/rUGRw==" saltValue="zfUJ9cJCwbrgVtcRVczsK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0LNF0nmig/1a0BCr1a2hoWooGWfMUvuUlbzljJCCrAbQHYHglRZJWUta1YF8hA3vUzAn11pxbsi6Nh0+si+49w==" saltValue="cocF0G+Y68/P2GQWYelQX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bYk6dz6MpKPuPpliV2sHI/5kjdmsilkheIR/QmLYdUi2SPX8rRQT0xWGQEkIJnq4RIs62u/G/5WWwiwvvn+f/Q==" saltValue="plHCxsv93eAaMK8+bF+HL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F3qRDxTya/VkOv9F+R1mN2gT3zsHLlJ2Nyt5mUQsTmKeoEWwVY7BlF5G4rvktChj5T3h1H5raNWaTn6N5iRxNQ==" saltValue="0sBRZMJHUpwrTflOJSt5Y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2022-02-01T04:09:51Z</dcterms:modified>
</cp:coreProperties>
</file>