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7D64D913-88AA-4237-B37F-F64B9C2357B7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A38" i="2"/>
  <c r="A27" i="2"/>
  <c r="A26" i="2"/>
  <c r="A25" i="2"/>
  <c r="A22" i="2"/>
  <c r="H11" i="2"/>
  <c r="G11" i="2"/>
  <c r="I11" i="2" s="1"/>
  <c r="H10" i="2"/>
  <c r="I10" i="2" s="1"/>
  <c r="G10" i="2"/>
  <c r="H9" i="2"/>
  <c r="G9" i="2"/>
  <c r="H8" i="2"/>
  <c r="G8" i="2"/>
  <c r="I8" i="2" s="1"/>
  <c r="H7" i="2"/>
  <c r="G7" i="2"/>
  <c r="I7" i="2" s="1"/>
  <c r="H6" i="2"/>
  <c r="I6" i="2" s="1"/>
  <c r="G6" i="2"/>
  <c r="H5" i="2"/>
  <c r="G5" i="2"/>
  <c r="H4" i="2"/>
  <c r="I4" i="2" s="1"/>
  <c r="G4" i="2"/>
  <c r="H3" i="2"/>
  <c r="G3" i="2"/>
  <c r="I3" i="2" s="1"/>
  <c r="H2" i="2"/>
  <c r="I2" i="2" s="1"/>
  <c r="G2" i="2"/>
  <c r="A2" i="2"/>
  <c r="A32" i="2" s="1"/>
  <c r="C33" i="1"/>
  <c r="C20" i="1"/>
  <c r="A39" i="2" l="1"/>
  <c r="A14" i="2"/>
  <c r="A30" i="2"/>
  <c r="A17" i="2"/>
  <c r="A33" i="2"/>
  <c r="I39" i="2"/>
  <c r="I5" i="2"/>
  <c r="I9" i="2"/>
  <c r="A18" i="2"/>
  <c r="A34" i="2"/>
  <c r="A19" i="2"/>
  <c r="A35" i="2"/>
  <c r="A40" i="2"/>
  <c r="A12" i="2"/>
  <c r="A20" i="2"/>
  <c r="A28" i="2"/>
  <c r="A36" i="2"/>
  <c r="A13" i="2"/>
  <c r="A21" i="2"/>
  <c r="A29" i="2"/>
  <c r="A37" i="2"/>
  <c r="D111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<sst xmlns="http://schemas.openxmlformats.org/spreadsheetml/2006/main" count="2092" uniqueCount="337">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</sst>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10756078.625</v>
      </c>
    </row>
    <row r="8" spans="1:3" ht="15" customHeight="1" x14ac:dyDescent="0.25">
      <c r="B8" s="7" t="s">
        <v>19</v>
      </c>
      <c r="C8" s="46">
        <v>0.216</v>
      </c>
    </row>
    <row r="9" spans="1:3" ht="15" customHeight="1" x14ac:dyDescent="0.25">
      <c r="B9" s="7" t="s">
        <v>20</v>
      </c>
      <c r="C9" s="47">
        <v>1.24E-2</v>
      </c>
    </row>
    <row r="10" spans="1:3" ht="15" customHeight="1" x14ac:dyDescent="0.25">
      <c r="B10" s="7" t="s">
        <v>21</v>
      </c>
      <c r="C10" s="47">
        <v>0.71803596496582001</v>
      </c>
    </row>
    <row r="11" spans="1:3" ht="15" customHeight="1" x14ac:dyDescent="0.25">
      <c r="B11" s="7" t="s">
        <v>22</v>
      </c>
      <c r="C11" s="46">
        <v>0.84299999999999997</v>
      </c>
    </row>
    <row r="12" spans="1:3" ht="15" customHeight="1" x14ac:dyDescent="0.25">
      <c r="B12" s="7" t="s">
        <v>23</v>
      </c>
      <c r="C12" s="46">
        <v>0.64</v>
      </c>
    </row>
    <row r="13" spans="1:3" ht="15" customHeight="1" x14ac:dyDescent="0.25">
      <c r="B13" s="7" t="s">
        <v>24</v>
      </c>
      <c r="C13" s="46">
        <v>0.48499999999999999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0.11020000000000001</v>
      </c>
    </row>
    <row r="24" spans="1:3" ht="15" customHeight="1" x14ac:dyDescent="0.25">
      <c r="B24" s="12" t="s">
        <v>33</v>
      </c>
      <c r="C24" s="47">
        <v>0.46769999999999989</v>
      </c>
    </row>
    <row r="25" spans="1:3" ht="15" customHeight="1" x14ac:dyDescent="0.25">
      <c r="B25" s="12" t="s">
        <v>34</v>
      </c>
      <c r="C25" s="47">
        <v>0.34789999999999999</v>
      </c>
    </row>
    <row r="26" spans="1:3" ht="15" customHeight="1" x14ac:dyDescent="0.25">
      <c r="B26" s="12" t="s">
        <v>35</v>
      </c>
      <c r="C26" s="47">
        <v>7.4200000000000002E-2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0.29599999999999999</v>
      </c>
    </row>
    <row r="30" spans="1:3" ht="14.25" customHeight="1" x14ac:dyDescent="0.25">
      <c r="B30" s="22" t="s">
        <v>38</v>
      </c>
      <c r="C30" s="49">
        <v>9.6999999999999989E-2</v>
      </c>
    </row>
    <row r="31" spans="1:3" ht="14.25" customHeight="1" x14ac:dyDescent="0.25">
      <c r="B31" s="22" t="s">
        <v>39</v>
      </c>
      <c r="C31" s="49">
        <v>0.13300000000000001</v>
      </c>
    </row>
    <row r="32" spans="1:3" ht="14.25" customHeight="1" x14ac:dyDescent="0.25">
      <c r="B32" s="22" t="s">
        <v>40</v>
      </c>
      <c r="C32" s="49">
        <v>0.47399999999999998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13.2875297972992</v>
      </c>
    </row>
    <row r="38" spans="1:5" ht="15" customHeight="1" x14ac:dyDescent="0.25">
      <c r="B38" s="28" t="s">
        <v>45</v>
      </c>
      <c r="C38" s="117">
        <v>21.633118872448499</v>
      </c>
      <c r="D38" s="9"/>
      <c r="E38" s="10"/>
    </row>
    <row r="39" spans="1:5" ht="15" customHeight="1" x14ac:dyDescent="0.25">
      <c r="B39" s="28" t="s">
        <v>46</v>
      </c>
      <c r="C39" s="117">
        <v>27.278294861236098</v>
      </c>
      <c r="D39" s="9"/>
      <c r="E39" s="9"/>
    </row>
    <row r="40" spans="1:5" ht="15" customHeight="1" x14ac:dyDescent="0.25">
      <c r="B40" s="28" t="s">
        <v>47</v>
      </c>
      <c r="C40" s="117">
        <v>121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10.41556578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3.3184600000000002E-2</v>
      </c>
      <c r="D45" s="9"/>
    </row>
    <row r="46" spans="1:5" ht="15.75" customHeight="1" x14ac:dyDescent="0.25">
      <c r="B46" s="28" t="s">
        <v>52</v>
      </c>
      <c r="C46" s="47">
        <v>0.1156413</v>
      </c>
      <c r="D46" s="9"/>
    </row>
    <row r="47" spans="1:5" ht="15.75" customHeight="1" x14ac:dyDescent="0.25">
      <c r="B47" s="28" t="s">
        <v>53</v>
      </c>
      <c r="C47" s="47">
        <v>0.30239460000000001</v>
      </c>
      <c r="D47" s="9"/>
      <c r="E47" s="10"/>
    </row>
    <row r="48" spans="1:5" ht="15" customHeight="1" x14ac:dyDescent="0.25">
      <c r="B48" s="28" t="s">
        <v>54</v>
      </c>
      <c r="C48" s="48">
        <v>0.54877949999999998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2.2000000000000002</v>
      </c>
      <c r="D51" s="9"/>
    </row>
    <row r="52" spans="1:4" ht="15" customHeight="1" x14ac:dyDescent="0.25">
      <c r="B52" s="28" t="s">
        <v>57</v>
      </c>
      <c r="C52" s="51">
        <v>2.2000000000000002</v>
      </c>
    </row>
    <row r="53" spans="1:4" ht="15.75" customHeight="1" x14ac:dyDescent="0.25">
      <c r="B53" s="28" t="s">
        <v>58</v>
      </c>
      <c r="C53" s="51">
        <v>2.2000000000000002</v>
      </c>
    </row>
    <row r="54" spans="1:4" ht="15.75" customHeight="1" x14ac:dyDescent="0.25">
      <c r="B54" s="28" t="s">
        <v>59</v>
      </c>
      <c r="C54" s="51">
        <v>2.2000000000000002</v>
      </c>
    </row>
    <row r="55" spans="1:4" ht="15.75" customHeight="1" x14ac:dyDescent="0.25">
      <c r="B55" s="28" t="s">
        <v>60</v>
      </c>
      <c r="C55" s="51">
        <v>2.2000000000000002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2.1459227467811159E-2</v>
      </c>
    </row>
    <row r="59" spans="1:4" ht="15.75" customHeight="1" x14ac:dyDescent="0.25">
      <c r="B59" s="28" t="s">
        <v>63</v>
      </c>
      <c r="C59" s="46">
        <v>0.51323135029597089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20.147881000000002</v>
      </c>
    </row>
    <row r="63" spans="1:4" ht="15.75" customHeight="1" x14ac:dyDescent="0.25">
      <c r="A63" s="39"/>
    </row>
  </sheetData>
  <sheetProtection algorithmName="SHA-512" hashValue="dB1xiUiiODdtDVwQfcM2hE5+X/Lc5o7Ivgl2EsozifY2Z98BiqOb9mH7oNp1207X0oF9s6pFWYfYmxm0yyLIZA==" saltValue="CS4m0sVvdKiaZg3aeO4I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0.207149977523407</v>
      </c>
      <c r="C2" s="115">
        <v>0.95</v>
      </c>
      <c r="D2" s="116">
        <v>50.420209969169832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39.709579037933892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295.10719290294543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0.38656991725663292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12.8418784817298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12.8418784817298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12.8418784817298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12.8418784817298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12.8418784817298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12.8418784817298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0.54864428162514955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0.35023333333333301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0.53775850000000003</v>
      </c>
      <c r="C18" s="115">
        <v>0.95</v>
      </c>
      <c r="D18" s="116">
        <v>6.8391836861488278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0.53775850000000003</v>
      </c>
      <c r="C19" s="115">
        <v>0.95</v>
      </c>
      <c r="D19" s="116">
        <v>6.8391836861488278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0.77749809999999997</v>
      </c>
      <c r="C21" s="115">
        <v>0.95</v>
      </c>
      <c r="D21" s="116">
        <v>3.9900848934620532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22.071689414352811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4.1728995609348631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0.58181745594181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0.50621587038040194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18.40378878530877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0.244018495082855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0.64800000000000002</v>
      </c>
      <c r="C29" s="115">
        <v>0.95</v>
      </c>
      <c r="D29" s="116">
        <v>96.281170578850436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3.165382982361816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1.1605072878943321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0.1019369507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0.40116151085793489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0.7846296303093151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2.5690343142936309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0.76533502067423298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35vzdO9DmVjlZcLxKlIBWFugJXkaNd9lZ22+o09eo1QB2qZO78facGKCD1HlpkDp5iGriEVT0PZua9gZHwqv4A==" saltValue="Zcym6vXx2/X/XqmhPUCrb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GAmyYVi76Y5b90HWFW4xAgHIb4AQQt5UMOj8Y0uxFPffH19zESW3QWJNe1NgFTIEvvm9UIbXbSA1xMw0pP/ZTA==" saltValue="x1MN0FiL550TiDZieP/CS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z8EDvD3HsYFCd/2XZYaUx3Jlf3qNFeA3qenin1AKWXgRv7m4AjH4VzcI0BI701hY43W450sNKZFpytenGzjC4Q==" saltValue="QNZO6eR/hr8/OumnrHnCi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2.2000000000000002</v>
      </c>
      <c r="C2" s="18">
        <f>'Donnees pop de l''annee de ref'!C52</f>
        <v>2.2000000000000002</v>
      </c>
      <c r="D2" s="18">
        <f>'Donnees pop de l''annee de ref'!C53</f>
        <v>2.2000000000000002</v>
      </c>
      <c r="E2" s="18">
        <f>'Donnees pop de l''annee de ref'!C54</f>
        <v>2.2000000000000002</v>
      </c>
      <c r="F2" s="18">
        <f>'Donnees pop de l''annee de ref'!C55</f>
        <v>2.2000000000000002</v>
      </c>
    </row>
    <row r="3" spans="1:6" ht="15.75" customHeight="1" x14ac:dyDescent="0.25">
      <c r="A3" s="4" t="s">
        <v>209</v>
      </c>
      <c r="B3" s="18">
        <f>frac_mam_1month * 2.6</f>
        <v>0.17420000000000002</v>
      </c>
      <c r="C3" s="18">
        <f>frac_mam_1_5months * 2.6</f>
        <v>0.17420000000000002</v>
      </c>
      <c r="D3" s="18">
        <f>frac_mam_6_11months * 2.6</f>
        <v>0.20800000000000002</v>
      </c>
      <c r="E3" s="18">
        <f>frac_mam_12_23months * 2.6</f>
        <v>0.17680000000000001</v>
      </c>
      <c r="F3" s="18">
        <f>frac_mam_24_59months * 2.6</f>
        <v>8.5800000000000001E-2</v>
      </c>
    </row>
    <row r="4" spans="1:6" ht="15.75" customHeight="1" x14ac:dyDescent="0.25">
      <c r="A4" s="4" t="s">
        <v>208</v>
      </c>
      <c r="B4" s="18">
        <f>frac_sam_1month * 2.6</f>
        <v>0.13780000000000001</v>
      </c>
      <c r="C4" s="18">
        <f>frac_sam_1_5months * 2.6</f>
        <v>0.13780000000000001</v>
      </c>
      <c r="D4" s="18">
        <f>frac_sam_6_11months * 2.6</f>
        <v>9.3600000000000003E-2</v>
      </c>
      <c r="E4" s="18">
        <f>frac_sam_12_23months * 2.6</f>
        <v>6.7599999999999993E-2</v>
      </c>
      <c r="F4" s="18">
        <f>frac_sam_24_59months * 2.6</f>
        <v>2.86E-2</v>
      </c>
    </row>
  </sheetData>
  <sheetProtection algorithmName="SHA-512" hashValue="U051IAuMNpdUJj6Axc4bBf9JH431VWWqOfeDbaExtRWoKDJWGIvTZdzzx63wzLw4J4QUhVzZOoujV/+oWvlY1A==" saltValue="Slc1IZOaaoMLmlU3xmqc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0.216</v>
      </c>
      <c r="E2" s="65">
        <f>food_insecure</f>
        <v>0.216</v>
      </c>
      <c r="F2" s="65">
        <f>food_insecure</f>
        <v>0.216</v>
      </c>
      <c r="G2" s="65">
        <f>food_insecure</f>
        <v>0.216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0.216</v>
      </c>
      <c r="F5" s="65">
        <f>food_insecure</f>
        <v>0.216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4.7210300429184553E-2</v>
      </c>
      <c r="D7" s="65">
        <f>diarrhoea_1_5mo*frac_diarrhea_severe</f>
        <v>4.7210300429184553E-2</v>
      </c>
      <c r="E7" s="65">
        <f>diarrhoea_6_11mo*frac_diarrhea_severe</f>
        <v>4.7210300429184553E-2</v>
      </c>
      <c r="F7" s="65">
        <f>diarrhoea_12_23mo*frac_diarrhea_severe</f>
        <v>4.7210300429184553E-2</v>
      </c>
      <c r="G7" s="65">
        <f>diarrhoea_24_59mo*frac_diarrhea_severe</f>
        <v>4.7210300429184553E-2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0.216</v>
      </c>
      <c r="F8" s="65">
        <f>food_insecure</f>
        <v>0.216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0.216</v>
      </c>
      <c r="F9" s="65">
        <f>food_insecure</f>
        <v>0.216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0.64</v>
      </c>
      <c r="E10" s="65">
        <f>IF(ISBLANK(comm_deliv), frac_children_health_facility,1)</f>
        <v>0.64</v>
      </c>
      <c r="F10" s="65">
        <f>IF(ISBLANK(comm_deliv), frac_children_health_facility,1)</f>
        <v>0.64</v>
      </c>
      <c r="G10" s="65">
        <f>IF(ISBLANK(comm_deliv), frac_children_health_facility,1)</f>
        <v>0.64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4.7210300429184553E-2</v>
      </c>
      <c r="D12" s="65">
        <f>diarrhoea_1_5mo*frac_diarrhea_severe</f>
        <v>4.7210300429184553E-2</v>
      </c>
      <c r="E12" s="65">
        <f>diarrhoea_6_11mo*frac_diarrhea_severe</f>
        <v>4.7210300429184553E-2</v>
      </c>
      <c r="F12" s="65">
        <f>diarrhoea_12_23mo*frac_diarrhea_severe</f>
        <v>4.7210300429184553E-2</v>
      </c>
      <c r="G12" s="65">
        <f>diarrhoea_24_59mo*frac_diarrhea_severe</f>
        <v>4.7210300429184553E-2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0.216</v>
      </c>
      <c r="I15" s="65">
        <f>food_insecure</f>
        <v>0.216</v>
      </c>
      <c r="J15" s="65">
        <f>food_insecure</f>
        <v>0.216</v>
      </c>
      <c r="K15" s="65">
        <f>food_insecure</f>
        <v>0.216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0.84299999999999997</v>
      </c>
      <c r="I18" s="65">
        <f>frac_PW_health_facility</f>
        <v>0.84299999999999997</v>
      </c>
      <c r="J18" s="65">
        <f>frac_PW_health_facility</f>
        <v>0.84299999999999997</v>
      </c>
      <c r="K18" s="65">
        <f>frac_PW_health_facility</f>
        <v>0.84299999999999997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1.24E-2</v>
      </c>
      <c r="I19" s="65">
        <f>frac_malaria_risk</f>
        <v>1.24E-2</v>
      </c>
      <c r="J19" s="65">
        <f>frac_malaria_risk</f>
        <v>1.24E-2</v>
      </c>
      <c r="K19" s="65">
        <f>frac_malaria_risk</f>
        <v>1.24E-2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0.48499999999999999</v>
      </c>
      <c r="M24" s="65">
        <f>famplan_unmet_need</f>
        <v>0.48499999999999999</v>
      </c>
      <c r="N24" s="65">
        <f>famplan_unmet_need</f>
        <v>0.48499999999999999</v>
      </c>
      <c r="O24" s="65">
        <f>famplan_unmet_need</f>
        <v>0.48499999999999999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0.1509522657958986</v>
      </c>
      <c r="M25" s="65">
        <f>(1-food_insecure)*(0.49)+food_insecure*(0.7)</f>
        <v>0.53536000000000006</v>
      </c>
      <c r="N25" s="65">
        <f>(1-food_insecure)*(0.49)+food_insecure*(0.7)</f>
        <v>0.53536000000000006</v>
      </c>
      <c r="O25" s="65">
        <f>(1-food_insecure)*(0.49)+food_insecure*(0.7)</f>
        <v>0.53536000000000006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6.4693828198242265E-2</v>
      </c>
      <c r="M26" s="65">
        <f>(1-food_insecure)*(0.21)+food_insecure*(0.3)</f>
        <v>0.22944000000000001</v>
      </c>
      <c r="N26" s="65">
        <f>(1-food_insecure)*(0.21)+food_insecure*(0.3)</f>
        <v>0.22944000000000001</v>
      </c>
      <c r="O26" s="65">
        <f>(1-food_insecure)*(0.21)+food_insecure*(0.3)</f>
        <v>0.22944000000000001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6.631794104003913E-2</v>
      </c>
      <c r="M27" s="65">
        <f>(1-food_insecure)*(0.3)</f>
        <v>0.23519999999999999</v>
      </c>
      <c r="N27" s="65">
        <f>(1-food_insecure)*(0.3)</f>
        <v>0.23519999999999999</v>
      </c>
      <c r="O27" s="65">
        <f>(1-food_insecure)*(0.3)</f>
        <v>0.23519999999999999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0.71803596496582012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1.24E-2</v>
      </c>
      <c r="D34" s="65">
        <f t="shared" si="3"/>
        <v>1.24E-2</v>
      </c>
      <c r="E34" s="65">
        <f t="shared" si="3"/>
        <v>1.24E-2</v>
      </c>
      <c r="F34" s="65">
        <f t="shared" si="3"/>
        <v>1.24E-2</v>
      </c>
      <c r="G34" s="65">
        <f t="shared" si="3"/>
        <v>1.24E-2</v>
      </c>
      <c r="H34" s="65">
        <f t="shared" si="3"/>
        <v>1.24E-2</v>
      </c>
      <c r="I34" s="65">
        <f t="shared" si="3"/>
        <v>1.24E-2</v>
      </c>
      <c r="J34" s="65">
        <f t="shared" si="3"/>
        <v>1.24E-2</v>
      </c>
      <c r="K34" s="65">
        <f t="shared" si="3"/>
        <v>1.24E-2</v>
      </c>
      <c r="L34" s="65">
        <f t="shared" si="3"/>
        <v>1.24E-2</v>
      </c>
      <c r="M34" s="65">
        <f t="shared" si="3"/>
        <v>1.24E-2</v>
      </c>
      <c r="N34" s="65">
        <f t="shared" si="3"/>
        <v>1.24E-2</v>
      </c>
      <c r="O34" s="65">
        <f t="shared" si="3"/>
        <v>1.24E-2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bU4gE94NnziCwH6xqechau77Vw81vWL/9Iqityq8IpHI+Mzoshxzi4VcPHXW8f17QsnHXhP/PNN7YuCMgq/zzw==" saltValue="qdOF1VK6dlclfbWKvO6B7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XdhuE6ceFjBX22ivE02ukuy09E6I2O3BaZ9GPv+QKUfZs7XrCAaefimRSl4Nqg3SntJ9dG9RYPzMjNfsJz320Q==" saltValue="Tz0nn98VgyIK8YhzhYfO7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EJTmHiiE4v82qjKN8K8qeEmAFoTb4u540HpYUAGumdM9wxkd/w7vVXuQljrPvb2HNcRz3pjSRMBZqnVskXVNJg==" saltValue="zPri8KgvL3Iu5Z1GufT9v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UK5N5ovpIfjn5r4FqWehRqKCcmhZgw54S3va24FHZdrBK+Tn90MxOjlq10kKVtnXkAYDECqmWzn+UsQ/lRoOgg==" saltValue="rAO+dHODWQJFU4Q2/C3Yo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8HHiQqp4qGIC8lyydGxdC3I6bTC0aNF3HQgDkwaVO2T1IB7swifNr5oGFHnjLGeWPiNKrAliQRzx3dr1mBGXvA==" saltValue="usohFjKtNpr41xXucJjwW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sr4hl4YoqjFMAdoxg64JLcAQRYhcIUhCMGNzPJnz/P4J+l/dnP/PD4ySjJr1mfgULq8fHPCs4kgHBU/dKu/puA==" saltValue="kpjUB2vgpbv7la0968i9q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2447463.9276000001</v>
      </c>
      <c r="C2" s="53">
        <v>5039000</v>
      </c>
      <c r="D2" s="53">
        <v>9611000</v>
      </c>
      <c r="E2" s="53">
        <v>1264000</v>
      </c>
      <c r="F2" s="53">
        <v>1464000</v>
      </c>
      <c r="G2" s="14">
        <f t="shared" ref="G2:G11" si="0">C2+D2+E2+F2</f>
        <v>17378000</v>
      </c>
      <c r="H2" s="14">
        <f t="shared" ref="H2:H11" si="1">(B2 + stillbirth*B2/(1000-stillbirth))/(1-abortion)</f>
        <v>2592477.9396075211</v>
      </c>
      <c r="I2" s="14">
        <f t="shared" ref="I2:I11" si="2">G2-H2</f>
        <v>14785522.060392478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2453857.2288000002</v>
      </c>
      <c r="C3" s="53">
        <v>5089000</v>
      </c>
      <c r="D3" s="53">
        <v>9660000</v>
      </c>
      <c r="E3" s="53">
        <v>1250000</v>
      </c>
      <c r="F3" s="53">
        <v>1434000</v>
      </c>
      <c r="G3" s="14">
        <f t="shared" si="0"/>
        <v>17433000</v>
      </c>
      <c r="H3" s="14">
        <f t="shared" si="1"/>
        <v>2599250.048538466</v>
      </c>
      <c r="I3" s="14">
        <f t="shared" si="2"/>
        <v>14833749.951461535</v>
      </c>
    </row>
    <row r="4" spans="1:9" ht="15.75" customHeight="1" x14ac:dyDescent="0.25">
      <c r="A4" s="7">
        <f t="shared" si="3"/>
        <v>2023</v>
      </c>
      <c r="B4" s="52">
        <v>2459349.7612000001</v>
      </c>
      <c r="C4" s="53">
        <v>5149000</v>
      </c>
      <c r="D4" s="53">
        <v>9693000</v>
      </c>
      <c r="E4" s="53">
        <v>1236000</v>
      </c>
      <c r="F4" s="53">
        <v>1401000</v>
      </c>
      <c r="G4" s="14">
        <f t="shared" si="0"/>
        <v>17479000</v>
      </c>
      <c r="H4" s="14">
        <f t="shared" si="1"/>
        <v>2605068.0174649958</v>
      </c>
      <c r="I4" s="14">
        <f t="shared" si="2"/>
        <v>14873931.982535005</v>
      </c>
    </row>
    <row r="5" spans="1:9" ht="15.75" customHeight="1" x14ac:dyDescent="0.25">
      <c r="A5" s="7">
        <f t="shared" si="3"/>
        <v>2024</v>
      </c>
      <c r="B5" s="52">
        <v>2463902.1327999998</v>
      </c>
      <c r="C5" s="53">
        <v>5209000</v>
      </c>
      <c r="D5" s="53">
        <v>9722000</v>
      </c>
      <c r="E5" s="53">
        <v>1217000</v>
      </c>
      <c r="F5" s="53">
        <v>1370000</v>
      </c>
      <c r="G5" s="14">
        <f t="shared" si="0"/>
        <v>17518000</v>
      </c>
      <c r="H5" s="14">
        <f t="shared" si="1"/>
        <v>2609890.1203825525</v>
      </c>
      <c r="I5" s="14">
        <f t="shared" si="2"/>
        <v>14908109.879617447</v>
      </c>
    </row>
    <row r="6" spans="1:9" ht="15.75" customHeight="1" x14ac:dyDescent="0.25">
      <c r="A6" s="7">
        <f t="shared" si="3"/>
        <v>2025</v>
      </c>
      <c r="B6" s="52">
        <v>2467435.0499999998</v>
      </c>
      <c r="C6" s="53">
        <v>5265000</v>
      </c>
      <c r="D6" s="53">
        <v>9761000</v>
      </c>
      <c r="E6" s="53">
        <v>1193000</v>
      </c>
      <c r="F6" s="53">
        <v>1343000</v>
      </c>
      <c r="G6" s="14">
        <f t="shared" si="0"/>
        <v>17562000</v>
      </c>
      <c r="H6" s="14">
        <f t="shared" si="1"/>
        <v>2613632.3654878531</v>
      </c>
      <c r="I6" s="14">
        <f t="shared" si="2"/>
        <v>14948367.634512147</v>
      </c>
    </row>
    <row r="7" spans="1:9" ht="15.75" customHeight="1" x14ac:dyDescent="0.25">
      <c r="A7" s="7">
        <f t="shared" si="3"/>
        <v>2026</v>
      </c>
      <c r="B7" s="52">
        <v>2472057.7889999999</v>
      </c>
      <c r="C7" s="53">
        <v>5316000</v>
      </c>
      <c r="D7" s="53">
        <v>9814000</v>
      </c>
      <c r="E7" s="53">
        <v>1162000</v>
      </c>
      <c r="F7" s="53">
        <v>1318000</v>
      </c>
      <c r="G7" s="14">
        <f t="shared" si="0"/>
        <v>17610000</v>
      </c>
      <c r="H7" s="14">
        <f t="shared" si="1"/>
        <v>2618529.005124873</v>
      </c>
      <c r="I7" s="14">
        <f t="shared" si="2"/>
        <v>14991470.994875127</v>
      </c>
    </row>
    <row r="8" spans="1:9" ht="15.75" customHeight="1" x14ac:dyDescent="0.25">
      <c r="A8" s="7">
        <f t="shared" si="3"/>
        <v>2027</v>
      </c>
      <c r="B8" s="52">
        <v>2475670.8480000012</v>
      </c>
      <c r="C8" s="53">
        <v>5362000</v>
      </c>
      <c r="D8" s="53">
        <v>9874000</v>
      </c>
      <c r="E8" s="53">
        <v>1125000</v>
      </c>
      <c r="F8" s="53">
        <v>1298000</v>
      </c>
      <c r="G8" s="14">
        <f t="shared" si="0"/>
        <v>17659000</v>
      </c>
      <c r="H8" s="14">
        <f t="shared" si="1"/>
        <v>2622356.1404899238</v>
      </c>
      <c r="I8" s="14">
        <f t="shared" si="2"/>
        <v>15036643.859510075</v>
      </c>
    </row>
    <row r="9" spans="1:9" ht="15.75" customHeight="1" x14ac:dyDescent="0.25">
      <c r="A9" s="7">
        <f t="shared" si="3"/>
        <v>2028</v>
      </c>
      <c r="B9" s="52">
        <v>2478303.7289999998</v>
      </c>
      <c r="C9" s="53">
        <v>5405000</v>
      </c>
      <c r="D9" s="53">
        <v>9942000</v>
      </c>
      <c r="E9" s="53">
        <v>1086000</v>
      </c>
      <c r="F9" s="53">
        <v>1281000</v>
      </c>
      <c r="G9" s="14">
        <f t="shared" si="0"/>
        <v>17714000</v>
      </c>
      <c r="H9" s="14">
        <f t="shared" si="1"/>
        <v>2625145.0215978888</v>
      </c>
      <c r="I9" s="14">
        <f t="shared" si="2"/>
        <v>15088854.978402112</v>
      </c>
    </row>
    <row r="10" spans="1:9" ht="15.75" customHeight="1" x14ac:dyDescent="0.25">
      <c r="A10" s="7">
        <f t="shared" si="3"/>
        <v>2029</v>
      </c>
      <c r="B10" s="52">
        <v>2479924.92</v>
      </c>
      <c r="C10" s="53">
        <v>5446000</v>
      </c>
      <c r="D10" s="53">
        <v>10016000</v>
      </c>
      <c r="E10" s="53">
        <v>1050000</v>
      </c>
      <c r="F10" s="53">
        <v>1266000</v>
      </c>
      <c r="G10" s="14">
        <f t="shared" si="0"/>
        <v>17778000</v>
      </c>
      <c r="H10" s="14">
        <f t="shared" si="1"/>
        <v>2626862.2693399265</v>
      </c>
      <c r="I10" s="14">
        <f t="shared" si="2"/>
        <v>15151137.730660073</v>
      </c>
    </row>
    <row r="11" spans="1:9" ht="15.75" customHeight="1" x14ac:dyDescent="0.25">
      <c r="A11" s="7">
        <f t="shared" si="3"/>
        <v>2030</v>
      </c>
      <c r="B11" s="52">
        <v>2480485.02</v>
      </c>
      <c r="C11" s="53">
        <v>5488000</v>
      </c>
      <c r="D11" s="53">
        <v>10096000</v>
      </c>
      <c r="E11" s="53">
        <v>1022000</v>
      </c>
      <c r="F11" s="53">
        <v>1251000</v>
      </c>
      <c r="G11" s="14">
        <f t="shared" si="0"/>
        <v>17857000</v>
      </c>
      <c r="H11" s="14">
        <f t="shared" si="1"/>
        <v>2627455.5556709729</v>
      </c>
      <c r="I11" s="14">
        <f t="shared" si="2"/>
        <v>15229544.444329027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7ekRsBqADXbB9Nb5Bt0bzBcMpdWCfKBYXCYLU0hMssCRmq4PN9Gq3hwp8IjM0sZxtgptMeyYpS0gHGBTydqHMQ==" saltValue="tw2Qc9GnpNxrfwvY7Q9qx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gwF2g6n7qoNos5PkGM6+/maoK9gd0vevKUn6MET68muhaMgyhPMkX1WrBbgZwQ3PZQ1IXC1vDc5UhgTYmZt61A==" saltValue="cFMxyPUaO2SZdk4CDGnQ3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b+axmfIjXxhsF+9yQfM1Yxq75I/1aMobNeVh/qjxft8MogYHKb4ybNQtsT1l30sblmVYfLrjNgHc66T+08phOQ==" saltValue="p3F/sk77O77P7O2QOcwiM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EE0gU1rv8C0WQfo8d+8VJtv8EgzM+2UZYen7nosalH2PuXioyWR57x5ezVa48lfQmXwMQwUDtT+zlSd2TiGMsQ==" saltValue="+XW8bFmsbE9SOjqQutQG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wwPJLSKNAH7KhDk6G0DmYR6Gh2Gh+mpGP/WPYGTSQr+ffI1HN3q2FdIY2r6z14Olh02VRVlIYrBgkbeLdZqVcg==" saltValue="3tQfGbbpICwIOi3qgvIde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enPZixbbDd7zFdXBlTmzINegJ4pFgLeIEzA4vJEwAkQwcvQyBPQeODpV5xuXntTKElUDpr/aUR+R7EBhXEYHyA==" saltValue="XemszbqRvJgl8S5ouUyz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z+eCfKEH/4rn6LJzz2tBskKpLb9nG66Be1pRrIJK0GAVBXuksNnTOOEa0pmujXg3AZf2kcw0GgDovMBIrKvKcA==" saltValue="DRt2lfEBvggtT48AtSoo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xER+KY4aR5K+yL/f3QHXmvleZ9B2FrzcNRuWsryAIM8Z6tyC85+NEjIPGjVTxxd2UvQ2mXqW30Z2r8OpBqEiew==" saltValue="BaPkm4tFNm2f58xvrq3QA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RoUe656TpTVgWsWeYYJbLObzI/JHAElXOnediOHK4CYFVUOa3ujS3U44abTlN+Qixn8XwUiX5DZF6IWamFdREQ==" saltValue="6G5cunDFnTjYjCym1WQL3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1kA28DX8J1u5HfjoPV+flaj18EyaSWwYm5MOIDA0cksv7UNTyPeifYLa1XbPawV9FvSZ78S9RLO+WYJVvJp8gw==" saltValue="E17LQpmrsDU2xxXcTNgHw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4.923517598546456E-3</v>
      </c>
    </row>
    <row r="4" spans="1:8" ht="15.75" customHeight="1" x14ac:dyDescent="0.25">
      <c r="B4" s="16" t="s">
        <v>79</v>
      </c>
      <c r="C4" s="54">
        <v>0.13264603865277511</v>
      </c>
    </row>
    <row r="5" spans="1:8" ht="15.75" customHeight="1" x14ac:dyDescent="0.25">
      <c r="B5" s="16" t="s">
        <v>80</v>
      </c>
      <c r="C5" s="54">
        <v>5.912924223676877E-2</v>
      </c>
    </row>
    <row r="6" spans="1:8" ht="15.75" customHeight="1" x14ac:dyDescent="0.25">
      <c r="B6" s="16" t="s">
        <v>81</v>
      </c>
      <c r="C6" s="54">
        <v>0.23872730575714471</v>
      </c>
    </row>
    <row r="7" spans="1:8" ht="15.75" customHeight="1" x14ac:dyDescent="0.25">
      <c r="B7" s="16" t="s">
        <v>82</v>
      </c>
      <c r="C7" s="54">
        <v>0.31029056805960381</v>
      </c>
    </row>
    <row r="8" spans="1:8" ht="15.75" customHeight="1" x14ac:dyDescent="0.25">
      <c r="B8" s="16" t="s">
        <v>83</v>
      </c>
      <c r="C8" s="54">
        <v>2.8719849386617769E-3</v>
      </c>
    </row>
    <row r="9" spans="1:8" ht="15.75" customHeight="1" x14ac:dyDescent="0.25">
      <c r="B9" s="16" t="s">
        <v>84</v>
      </c>
      <c r="C9" s="54">
        <v>0.1677799416847397</v>
      </c>
    </row>
    <row r="10" spans="1:8" ht="15.75" customHeight="1" x14ac:dyDescent="0.25">
      <c r="B10" s="16" t="s">
        <v>85</v>
      </c>
      <c r="C10" s="54">
        <v>8.3631401071759801E-2</v>
      </c>
    </row>
    <row r="11" spans="1:8" ht="15.75" customHeight="1" x14ac:dyDescent="0.25">
      <c r="B11" s="24" t="s">
        <v>41</v>
      </c>
      <c r="C11" s="50">
        <f>SUM(C3:C10)</f>
        <v>1.0000000000000002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0.1438259902908689</v>
      </c>
      <c r="D14" s="54">
        <v>0.1438259902908689</v>
      </c>
      <c r="E14" s="54">
        <v>0.1438259902908689</v>
      </c>
      <c r="F14" s="54">
        <v>0.1438259902908689</v>
      </c>
    </row>
    <row r="15" spans="1:8" ht="15.75" customHeight="1" x14ac:dyDescent="0.25">
      <c r="B15" s="16" t="s">
        <v>88</v>
      </c>
      <c r="C15" s="54">
        <v>0.25271776827895109</v>
      </c>
      <c r="D15" s="54">
        <v>0.25271776827895109</v>
      </c>
      <c r="E15" s="54">
        <v>0.25271776827895109</v>
      </c>
      <c r="F15" s="54">
        <v>0.25271776827895109</v>
      </c>
    </row>
    <row r="16" spans="1:8" ht="15.75" customHeight="1" x14ac:dyDescent="0.25">
      <c r="B16" s="16" t="s">
        <v>89</v>
      </c>
      <c r="C16" s="54">
        <v>2.1895954867288549E-2</v>
      </c>
      <c r="D16" s="54">
        <v>2.1895954867288549E-2</v>
      </c>
      <c r="E16" s="54">
        <v>2.1895954867288549E-2</v>
      </c>
      <c r="F16" s="54">
        <v>2.1895954867288549E-2</v>
      </c>
    </row>
    <row r="17" spans="1:8" ht="15.75" customHeight="1" x14ac:dyDescent="0.25">
      <c r="B17" s="16" t="s">
        <v>90</v>
      </c>
      <c r="C17" s="54">
        <v>1.3197283048229969E-2</v>
      </c>
      <c r="D17" s="54">
        <v>1.3197283048229969E-2</v>
      </c>
      <c r="E17" s="54">
        <v>1.3197283048229969E-2</v>
      </c>
      <c r="F17" s="54">
        <v>1.3197283048229969E-2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7.3074803038031474E-2</v>
      </c>
      <c r="D19" s="54">
        <v>7.3074803038031474E-2</v>
      </c>
      <c r="E19" s="54">
        <v>7.3074803038031474E-2</v>
      </c>
      <c r="F19" s="54">
        <v>7.3074803038031474E-2</v>
      </c>
    </row>
    <row r="20" spans="1:8" ht="15.75" customHeight="1" x14ac:dyDescent="0.25">
      <c r="B20" s="16" t="s">
        <v>93</v>
      </c>
      <c r="C20" s="54">
        <v>2.5814728686309359E-3</v>
      </c>
      <c r="D20" s="54">
        <v>2.5814728686309359E-3</v>
      </c>
      <c r="E20" s="54">
        <v>2.5814728686309359E-3</v>
      </c>
      <c r="F20" s="54">
        <v>2.5814728686309359E-3</v>
      </c>
    </row>
    <row r="21" spans="1:8" ht="15.75" customHeight="1" x14ac:dyDescent="0.25">
      <c r="B21" s="16" t="s">
        <v>94</v>
      </c>
      <c r="C21" s="54">
        <v>0.16236697317227669</v>
      </c>
      <c r="D21" s="54">
        <v>0.16236697317227669</v>
      </c>
      <c r="E21" s="54">
        <v>0.16236697317227669</v>
      </c>
      <c r="F21" s="54">
        <v>0.16236697317227669</v>
      </c>
    </row>
    <row r="22" spans="1:8" ht="15.75" customHeight="1" x14ac:dyDescent="0.25">
      <c r="B22" s="16" t="s">
        <v>95</v>
      </c>
      <c r="C22" s="54">
        <v>0.3303397544357225</v>
      </c>
      <c r="D22" s="54">
        <v>0.3303397544357225</v>
      </c>
      <c r="E22" s="54">
        <v>0.3303397544357225</v>
      </c>
      <c r="F22" s="54">
        <v>0.3303397544357225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4.4400000000000002E-2</v>
      </c>
    </row>
    <row r="27" spans="1:8" ht="15.75" customHeight="1" x14ac:dyDescent="0.25">
      <c r="B27" s="16" t="s">
        <v>102</v>
      </c>
      <c r="C27" s="54">
        <v>4.8599999999999997E-2</v>
      </c>
    </row>
    <row r="28" spans="1:8" ht="15.75" customHeight="1" x14ac:dyDescent="0.25">
      <c r="B28" s="16" t="s">
        <v>103</v>
      </c>
      <c r="C28" s="54">
        <v>0.1646</v>
      </c>
    </row>
    <row r="29" spans="1:8" ht="15.75" customHeight="1" x14ac:dyDescent="0.25">
      <c r="B29" s="16" t="s">
        <v>104</v>
      </c>
      <c r="C29" s="54">
        <v>0.20369999999999999</v>
      </c>
    </row>
    <row r="30" spans="1:8" ht="15.75" customHeight="1" x14ac:dyDescent="0.25">
      <c r="B30" s="16" t="s">
        <v>2</v>
      </c>
      <c r="C30" s="54">
        <v>4.3400000000000001E-2</v>
      </c>
    </row>
    <row r="31" spans="1:8" ht="15.75" customHeight="1" x14ac:dyDescent="0.25">
      <c r="B31" s="16" t="s">
        <v>105</v>
      </c>
      <c r="C31" s="54">
        <v>9.7599999999999992E-2</v>
      </c>
    </row>
    <row r="32" spans="1:8" ht="15.75" customHeight="1" x14ac:dyDescent="0.25">
      <c r="B32" s="16" t="s">
        <v>106</v>
      </c>
      <c r="C32" s="54">
        <v>4.3299999999999998E-2</v>
      </c>
    </row>
    <row r="33" spans="2:3" ht="15.75" customHeight="1" x14ac:dyDescent="0.25">
      <c r="B33" s="16" t="s">
        <v>107</v>
      </c>
      <c r="C33" s="54">
        <v>0.2414</v>
      </c>
    </row>
    <row r="34" spans="2:3" ht="15.75" customHeight="1" x14ac:dyDescent="0.25">
      <c r="B34" s="16" t="s">
        <v>108</v>
      </c>
      <c r="C34" s="54">
        <v>0.113</v>
      </c>
    </row>
    <row r="35" spans="2:3" ht="15.75" customHeight="1" x14ac:dyDescent="0.25">
      <c r="B35" s="24" t="s">
        <v>41</v>
      </c>
      <c r="C35" s="50">
        <f>SUM(C26:C34)</f>
        <v>1</v>
      </c>
    </row>
  </sheetData>
  <sheetProtection algorithmName="SHA-512" hashValue="fOBjqL0pmXcf2J823ids5nBwlxJEx+t5WJ4m8B884vZMro+x+h5PGcDpJRg1Kk4P6BLwFzfIdJJq6zUnQyXW3A==" saltValue="klE+ZPkUAjtvb/eSDJ+1G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0.66299999999999992</v>
      </c>
      <c r="D2" s="55">
        <v>0.66299999999999992</v>
      </c>
      <c r="E2" s="55">
        <v>0.64349999999999996</v>
      </c>
      <c r="F2" s="55">
        <v>0.41933999999999999</v>
      </c>
      <c r="G2" s="55">
        <v>0.34104000000000001</v>
      </c>
    </row>
    <row r="3" spans="1:15" ht="15.75" customHeight="1" x14ac:dyDescent="0.25">
      <c r="B3" s="7" t="s">
        <v>113</v>
      </c>
      <c r="C3" s="55">
        <v>0.221</v>
      </c>
      <c r="D3" s="55">
        <v>0.221</v>
      </c>
      <c r="E3" s="55">
        <v>0.2145</v>
      </c>
      <c r="F3" s="55">
        <v>0.30365999999999999</v>
      </c>
      <c r="G3" s="55">
        <v>0.24696000000000001</v>
      </c>
    </row>
    <row r="4" spans="1:15" ht="15.75" customHeight="1" x14ac:dyDescent="0.25">
      <c r="B4" s="7" t="s">
        <v>114</v>
      </c>
      <c r="C4" s="56">
        <v>8.1000000000000003E-2</v>
      </c>
      <c r="D4" s="56">
        <v>8.1000000000000003E-2</v>
      </c>
      <c r="E4" s="56">
        <v>0.111</v>
      </c>
      <c r="F4" s="56">
        <v>0.188</v>
      </c>
      <c r="G4" s="56">
        <v>0.27600000000000002</v>
      </c>
    </row>
    <row r="5" spans="1:15" ht="15.75" customHeight="1" x14ac:dyDescent="0.25">
      <c r="B5" s="7" t="s">
        <v>115</v>
      </c>
      <c r="C5" s="56">
        <v>3.5000000000000003E-2</v>
      </c>
      <c r="D5" s="56">
        <v>3.5000000000000003E-2</v>
      </c>
      <c r="E5" s="56">
        <v>3.1E-2</v>
      </c>
      <c r="F5" s="56">
        <v>8.900000000000001E-2</v>
      </c>
      <c r="G5" s="56">
        <v>0.13600000000000001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0.73040000000000005</v>
      </c>
      <c r="D8" s="55">
        <v>0.73040000000000005</v>
      </c>
      <c r="E8" s="55">
        <v>0.73372000000000004</v>
      </c>
      <c r="F8" s="55">
        <v>0.75197999999999998</v>
      </c>
      <c r="G8" s="55">
        <v>0.79347999999999996</v>
      </c>
    </row>
    <row r="9" spans="1:15" ht="15.75" customHeight="1" x14ac:dyDescent="0.25">
      <c r="B9" s="7" t="s">
        <v>118</v>
      </c>
      <c r="C9" s="55">
        <v>0.14960000000000001</v>
      </c>
      <c r="D9" s="55">
        <v>0.14960000000000001</v>
      </c>
      <c r="E9" s="55">
        <v>0.15028</v>
      </c>
      <c r="F9" s="55">
        <v>0.15401999999999999</v>
      </c>
      <c r="G9" s="55">
        <v>0.16252</v>
      </c>
    </row>
    <row r="10" spans="1:15" ht="15.75" customHeight="1" x14ac:dyDescent="0.25">
      <c r="B10" s="7" t="s">
        <v>119</v>
      </c>
      <c r="C10" s="56">
        <v>6.7000000000000004E-2</v>
      </c>
      <c r="D10" s="56">
        <v>6.7000000000000004E-2</v>
      </c>
      <c r="E10" s="56">
        <v>0.08</v>
      </c>
      <c r="F10" s="56">
        <v>6.8000000000000005E-2</v>
      </c>
      <c r="G10" s="56">
        <v>3.3000000000000002E-2</v>
      </c>
    </row>
    <row r="11" spans="1:15" ht="15.75" customHeight="1" x14ac:dyDescent="0.25">
      <c r="B11" s="7" t="s">
        <v>120</v>
      </c>
      <c r="C11" s="56">
        <v>5.2999999999999999E-2</v>
      </c>
      <c r="D11" s="56">
        <v>5.2999999999999999E-2</v>
      </c>
      <c r="E11" s="56">
        <v>3.5999999999999997E-2</v>
      </c>
      <c r="F11" s="56">
        <v>2.5999999999999999E-2</v>
      </c>
      <c r="G11" s="56">
        <v>1.0999999999999999E-2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0.69556121950000005</v>
      </c>
      <c r="D14" s="57">
        <v>0.675081075162</v>
      </c>
      <c r="E14" s="57">
        <v>0.675081075162</v>
      </c>
      <c r="F14" s="57">
        <v>0.28962774625999999</v>
      </c>
      <c r="G14" s="57">
        <v>0.28962774625999999</v>
      </c>
      <c r="H14" s="58">
        <v>0.755</v>
      </c>
      <c r="I14" s="58">
        <v>0.30299999999999999</v>
      </c>
      <c r="J14" s="58">
        <v>0.30299999999999999</v>
      </c>
      <c r="K14" s="58">
        <v>0.30299999999999999</v>
      </c>
      <c r="L14" s="58">
        <v>0.212984412603</v>
      </c>
      <c r="M14" s="58">
        <v>0.12352216358949999</v>
      </c>
      <c r="N14" s="58">
        <v>0.14524636011100001</v>
      </c>
      <c r="O14" s="58">
        <v>0.15834649267299999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0.35698382389749722</v>
      </c>
      <c r="D15" s="55">
        <f t="shared" si="0"/>
        <v>0.34647277176464908</v>
      </c>
      <c r="E15" s="55">
        <f t="shared" si="0"/>
        <v>0.34647277176464908</v>
      </c>
      <c r="F15" s="55">
        <f t="shared" si="0"/>
        <v>0.14864603929619863</v>
      </c>
      <c r="G15" s="55">
        <f t="shared" si="0"/>
        <v>0.14864603929619863</v>
      </c>
      <c r="H15" s="55">
        <f t="shared" si="0"/>
        <v>0.38748966947345803</v>
      </c>
      <c r="I15" s="55">
        <f t="shared" si="0"/>
        <v>0.15550909913967917</v>
      </c>
      <c r="J15" s="55">
        <f t="shared" si="0"/>
        <v>0.15550909913967917</v>
      </c>
      <c r="K15" s="55">
        <f t="shared" si="0"/>
        <v>0.15550909913967917</v>
      </c>
      <c r="L15" s="55">
        <f t="shared" si="0"/>
        <v>0.10931027767223189</v>
      </c>
      <c r="M15" s="55">
        <f t="shared" si="0"/>
        <v>6.3395446810518896E-2</v>
      </c>
      <c r="N15" s="55">
        <f t="shared" si="0"/>
        <v>7.4544985525343374E-2</v>
      </c>
      <c r="O15" s="55">
        <f t="shared" si="0"/>
        <v>8.1268384249194844E-2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EXhpWsv8TuolniacwK0dDbhpkJOOTmf5tj8x7nByDUklD1jx3k7mm3g8pEHGEgJEgIvLBBFTcE3mK4JEfBJTNA==" saltValue="Qf8jVKrRw9U/xr0VFe0f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0.49628427624702398</v>
      </c>
      <c r="D2" s="56">
        <v>0.31777070000000002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0.17591752111911799</v>
      </c>
      <c r="D3" s="56">
        <v>0.19311990000000001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0.24337454140186299</v>
      </c>
      <c r="D4" s="56">
        <v>0.31273339999999999</v>
      </c>
      <c r="E4" s="56">
        <v>0.73519980907440197</v>
      </c>
      <c r="F4" s="56">
        <v>0.595922291278839</v>
      </c>
      <c r="G4" s="56">
        <v>0</v>
      </c>
    </row>
    <row r="5" spans="1:7" x14ac:dyDescent="0.25">
      <c r="B5" s="98" t="s">
        <v>132</v>
      </c>
      <c r="C5" s="55">
        <v>8.4423661231995115E-2</v>
      </c>
      <c r="D5" s="55">
        <v>0.176376</v>
      </c>
      <c r="E5" s="55">
        <v>0.26480019092559798</v>
      </c>
      <c r="F5" s="55">
        <v>0.40407770872116111</v>
      </c>
      <c r="G5" s="55">
        <v>1</v>
      </c>
    </row>
  </sheetData>
  <sheetProtection algorithmName="SHA-512" hashValue="JqHuGUayQLwww1I2DuLgwuwLcrNUQSir5/8Vr4A8fzDAku9eEWePv+Ee+tdME6zMGX3Cq7ara0GgzYrBjvVf3w==" saltValue="y2sj84abXpu+yg9HJiXH4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PvE7kFv2YPNHMbjtShj0w99MBPd/CDSWsaWBxjEWtWX3eOlNBSuoTZ5cX/ImTq3QqtBOcMRKU15IStjma9Nr0A==" saltValue="swXi/gy+Z0epIkQ8Gnorb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ipyuNB3EQS3MLMZHlhmuXYewqzYnmvB18DmZY2A7VRwkhbA+YDRXfml+7jI4cK/5w4qQLPhrx86DjQWeTPpU4g==" saltValue="0/YRo1JhimPwCQbnGuvBx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NZlAV8nCBCaFzIzHAoCgZIgszlIWvi6P4QH0mSIgT3En4uyKBt4OBAVMh3Z9mCSYueMpUs2BErVent365gCsqQ==" saltValue="xO/rX//ylR7VOp6QOrmFH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BR0MPM0rot/84Cw2RQyfwHv2LCWUtLhuCYYPVV9qQx3aLmI5XStTl9GMrHKZnd7upLEitCvOjj2UQbEG1aij8A==" saltValue="EP8DqP5OGD/g2Tk2C3Ll3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2022-02-01T04:42:07Z</dcterms:modified>
</cp:coreProperties>
</file>