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81A42B1-32A3-4C4A-B244-1E68236A562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8" i="2"/>
  <c r="A31" i="2"/>
  <c r="A30" i="2"/>
  <c r="A22" i="2"/>
  <c r="A14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24" i="2" l="1"/>
  <c r="A40" i="2"/>
  <c r="A15" i="2"/>
  <c r="I38" i="2"/>
  <c r="I5" i="2"/>
  <c r="I9" i="2"/>
  <c r="A16" i="2"/>
  <c r="A23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<sst xmlns="http://schemas.openxmlformats.org/spreadsheetml/2006/main" count="2092" uniqueCount="337">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</sst>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1216078.984375</v>
      </c>
    </row>
    <row r="8" spans="1:3" ht="15" customHeight="1" x14ac:dyDescent="0.25">
      <c r="B8" s="7" t="s">
        <v>19</v>
      </c>
      <c r="C8" s="46">
        <v>0.55100000000000005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0.33364898681640598</v>
      </c>
    </row>
    <row r="11" spans="1:3" ht="15" customHeight="1" x14ac:dyDescent="0.25">
      <c r="B11" s="7" t="s">
        <v>22</v>
      </c>
      <c r="C11" s="46">
        <v>0.57200000000000006</v>
      </c>
    </row>
    <row r="12" spans="1:3" ht="15" customHeight="1" x14ac:dyDescent="0.25">
      <c r="B12" s="7" t="s">
        <v>23</v>
      </c>
      <c r="C12" s="46">
        <v>0.48499999999999999</v>
      </c>
    </row>
    <row r="13" spans="1:3" ht="15" customHeight="1" x14ac:dyDescent="0.25">
      <c r="B13" s="7" t="s">
        <v>24</v>
      </c>
      <c r="C13" s="46">
        <v>0.67900000000000005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0.10150000000000001</v>
      </c>
    </row>
    <row r="24" spans="1:3" ht="15" customHeight="1" x14ac:dyDescent="0.25">
      <c r="B24" s="12" t="s">
        <v>33</v>
      </c>
      <c r="C24" s="47">
        <v>0.48739999999999989</v>
      </c>
    </row>
    <row r="25" spans="1:3" ht="15" customHeight="1" x14ac:dyDescent="0.25">
      <c r="B25" s="12" t="s">
        <v>34</v>
      </c>
      <c r="C25" s="47">
        <v>0.33069999999999999</v>
      </c>
    </row>
    <row r="26" spans="1:3" ht="15" customHeight="1" x14ac:dyDescent="0.25">
      <c r="B26" s="12" t="s">
        <v>35</v>
      </c>
      <c r="C26" s="47">
        <v>8.0400000000000013E-2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0.191</v>
      </c>
    </row>
    <row r="30" spans="1:3" ht="14.25" customHeight="1" x14ac:dyDescent="0.25">
      <c r="B30" s="22" t="s">
        <v>38</v>
      </c>
      <c r="C30" s="49">
        <v>3.7999999999999999E-2</v>
      </c>
    </row>
    <row r="31" spans="1:3" ht="14.25" customHeight="1" x14ac:dyDescent="0.25">
      <c r="B31" s="22" t="s">
        <v>39</v>
      </c>
      <c r="C31" s="49">
        <v>9.6000000000000002E-2</v>
      </c>
    </row>
    <row r="32" spans="1:3" ht="14.25" customHeight="1" x14ac:dyDescent="0.25">
      <c r="B32" s="22" t="s">
        <v>40</v>
      </c>
      <c r="C32" s="49">
        <v>0.67500000001490124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24.8118147309055</v>
      </c>
    </row>
    <row r="38" spans="1:5" ht="15" customHeight="1" x14ac:dyDescent="0.25">
      <c r="B38" s="28" t="s">
        <v>45</v>
      </c>
      <c r="C38" s="117">
        <v>45.761149469721602</v>
      </c>
      <c r="D38" s="9"/>
      <c r="E38" s="10"/>
    </row>
    <row r="39" spans="1:5" ht="15" customHeight="1" x14ac:dyDescent="0.25">
      <c r="B39" s="28" t="s">
        <v>46</v>
      </c>
      <c r="C39" s="117">
        <v>66.904695702863094</v>
      </c>
      <c r="D39" s="9"/>
      <c r="E39" s="9"/>
    </row>
    <row r="40" spans="1:5" ht="15" customHeight="1" x14ac:dyDescent="0.25">
      <c r="B40" s="28" t="s">
        <v>47</v>
      </c>
      <c r="C40" s="117">
        <v>396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22.391259139999999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2.1338699999999999E-2</v>
      </c>
      <c r="D45" s="9"/>
    </row>
    <row r="46" spans="1:5" ht="15.75" customHeight="1" x14ac:dyDescent="0.25">
      <c r="B46" s="28" t="s">
        <v>52</v>
      </c>
      <c r="C46" s="47">
        <v>0.1114093</v>
      </c>
      <c r="D46" s="9"/>
    </row>
    <row r="47" spans="1:5" ht="15.75" customHeight="1" x14ac:dyDescent="0.25">
      <c r="B47" s="28" t="s">
        <v>53</v>
      </c>
      <c r="C47" s="47">
        <v>0.20647860000000001</v>
      </c>
      <c r="D47" s="9"/>
      <c r="E47" s="10"/>
    </row>
    <row r="48" spans="1:5" ht="15" customHeight="1" x14ac:dyDescent="0.25">
      <c r="B48" s="28" t="s">
        <v>54</v>
      </c>
      <c r="C48" s="48">
        <v>0.66077340000000007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0.39278850690258499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16.087606000000001</v>
      </c>
    </row>
    <row r="63" spans="1:4" ht="15.75" customHeight="1" x14ac:dyDescent="0.25">
      <c r="A63" s="39"/>
    </row>
  </sheetData>
  <sheetProtection algorithmName="SHA-512" hashValue="epQcaean7ditvZkSvvI1lfSU6UiukNo1nWYd/zCZR3ZtcNG1ZvA1mKMw92Wi0H2rP+2TJL6IzqjQl/y0AZYXCw==" saltValue="AENQmWgVMxquq7W0K0bR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0.16281338131308001</v>
      </c>
      <c r="C2" s="115">
        <v>0.95</v>
      </c>
      <c r="D2" s="116">
        <v>35.286531868543193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44.645110031904643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57.846169364861282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0.14631853752647689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14.170171901025009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14.170171901025009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14.170171901025009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14.170171901025009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14.170171901025009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14.170171901025009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0.690859</v>
      </c>
      <c r="C16" s="115">
        <v>0.95</v>
      </c>
      <c r="D16" s="116">
        <v>0.22645423336558179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0.107333333333333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0.1860724</v>
      </c>
      <c r="C18" s="115">
        <v>0.95</v>
      </c>
      <c r="D18" s="116">
        <v>1.4408777640412029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0.1860724</v>
      </c>
      <c r="C19" s="115">
        <v>0.95</v>
      </c>
      <c r="D19" s="116">
        <v>1.4408777640412029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0.79971170000000003</v>
      </c>
      <c r="C21" s="115">
        <v>0.95</v>
      </c>
      <c r="D21" s="116">
        <v>1.33337149951185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24.144360821115921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4.6467238358608798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0.63168587413639998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0.37144777178764299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20.475417278229141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0.1043225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0.20300000000000001</v>
      </c>
      <c r="C29" s="115">
        <v>0.95</v>
      </c>
      <c r="D29" s="116">
        <v>61.740822968925912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0.95248474388694404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0.42565395189955457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0.29872090000000001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0.71077219999999997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0.25693407992949402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0.104748055917358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5.316248687042834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0.16132103701928399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H1KShcJaFFzA2J0XaEe0DiMXwwp1gffAHUD6E4B/QnvzjTMFTIEwJPSbaOJvt6xzAsck4tuQ47bA6bAkZBQyw==" saltValue="vryIUiG3kfwtbhqsRZqg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OIyVgY89oU1gpOil7lzHXnA0ZOatJv571aw6eKW7oDtZY4F3Z4Lj+4YKPeTiz+TaS5nGEFqmLR9xPi+KMVc/cQ==" saltValue="ghzclKMpXOThNWeJ+Rfp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dIa3iWzyr3ZF3gpvOZuJdXGK/wHaw/GjwMDSCDkIy7NX0vzhHo4nTBGAuofu+eZ60Q32M/h3ICVZoemCU1cUIA==" saltValue="xZlzom4bxjW/C+h7KdgH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7.30515422E-2</v>
      </c>
      <c r="C3" s="18">
        <f>frac_mam_1_5months * 2.6</f>
        <v>7.30515422E-2</v>
      </c>
      <c r="D3" s="18">
        <f>frac_mam_6_11months * 2.6</f>
        <v>0.16600461280000001</v>
      </c>
      <c r="E3" s="18">
        <f>frac_mam_12_23months * 2.6</f>
        <v>0.19920268160000001</v>
      </c>
      <c r="F3" s="18">
        <f>frac_mam_24_59months * 2.6</f>
        <v>9.3112182799999998E-2</v>
      </c>
    </row>
    <row r="4" spans="1:6" ht="15.75" customHeight="1" x14ac:dyDescent="0.25">
      <c r="A4" s="4" t="s">
        <v>208</v>
      </c>
      <c r="B4" s="18">
        <f>frac_sam_1month * 2.6</f>
        <v>6.27002272E-2</v>
      </c>
      <c r="C4" s="18">
        <f>frac_sam_1_5months * 2.6</f>
        <v>6.27002272E-2</v>
      </c>
      <c r="D4" s="18">
        <f>frac_sam_6_11months * 2.6</f>
        <v>5.7674190600000001E-2</v>
      </c>
      <c r="E4" s="18">
        <f>frac_sam_12_23months * 2.6</f>
        <v>1.7126720519999999E-2</v>
      </c>
      <c r="F4" s="18">
        <f>frac_sam_24_59months * 2.6</f>
        <v>2.1943241840000002E-2</v>
      </c>
    </row>
  </sheetData>
  <sheetProtection algorithmName="SHA-512" hashValue="dtvwz0gdCIXLk+LIoR4Bpian/m+LDf/ayKKCYO9g7ninlDrTN17a/n5rxeGP+nB0L1exCmo0FuhmXr/r5g/mgA==" saltValue="zbx8rOJsVH+wuqh6OMHd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0.55100000000000005</v>
      </c>
      <c r="E2" s="65">
        <f>food_insecure</f>
        <v>0.55100000000000005</v>
      </c>
      <c r="F2" s="65">
        <f>food_insecure</f>
        <v>0.55100000000000005</v>
      </c>
      <c r="G2" s="65">
        <f>food_insecure</f>
        <v>0.55100000000000005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0.55100000000000005</v>
      </c>
      <c r="F5" s="65">
        <f>food_insecure</f>
        <v>0.55100000000000005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0.55100000000000005</v>
      </c>
      <c r="F8" s="65">
        <f>food_insecure</f>
        <v>0.55100000000000005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0.55100000000000005</v>
      </c>
      <c r="F9" s="65">
        <f>food_insecure</f>
        <v>0.55100000000000005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0.48499999999999999</v>
      </c>
      <c r="E10" s="65">
        <f>IF(ISBLANK(comm_deliv), frac_children_health_facility,1)</f>
        <v>0.48499999999999999</v>
      </c>
      <c r="F10" s="65">
        <f>IF(ISBLANK(comm_deliv), frac_children_health_facility,1)</f>
        <v>0.48499999999999999</v>
      </c>
      <c r="G10" s="65">
        <f>IF(ISBLANK(comm_deliv), frac_children_health_facility,1)</f>
        <v>0.48499999999999999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0.55100000000000005</v>
      </c>
      <c r="I15" s="65">
        <f>food_insecure</f>
        <v>0.55100000000000005</v>
      </c>
      <c r="J15" s="65">
        <f>food_insecure</f>
        <v>0.55100000000000005</v>
      </c>
      <c r="K15" s="65">
        <f>food_insecure</f>
        <v>0.55100000000000005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0.57200000000000006</v>
      </c>
      <c r="I18" s="65">
        <f>frac_PW_health_facility</f>
        <v>0.57200000000000006</v>
      </c>
      <c r="J18" s="65">
        <f>frac_PW_health_facility</f>
        <v>0.57200000000000006</v>
      </c>
      <c r="K18" s="65">
        <f>frac_PW_health_facility</f>
        <v>0.57200000000000006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0.67900000000000005</v>
      </c>
      <c r="M24" s="65">
        <f>famplan_unmet_need</f>
        <v>0.67900000000000005</v>
      </c>
      <c r="N24" s="65">
        <f>famplan_unmet_need</f>
        <v>0.67900000000000005</v>
      </c>
      <c r="O24" s="65">
        <f>famplan_unmet_need</f>
        <v>0.67900000000000005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0.4036154721954347</v>
      </c>
      <c r="M25" s="65">
        <f>(1-food_insecure)*(0.49)+food_insecure*(0.7)</f>
        <v>0.60570999999999997</v>
      </c>
      <c r="N25" s="65">
        <f>(1-food_insecure)*(0.49)+food_insecure*(0.7)</f>
        <v>0.60570999999999997</v>
      </c>
      <c r="O25" s="65">
        <f>(1-food_insecure)*(0.49)+food_insecure*(0.7)</f>
        <v>0.60570999999999997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0.17297805951232917</v>
      </c>
      <c r="M26" s="65">
        <f>(1-food_insecure)*(0.21)+food_insecure*(0.3)</f>
        <v>0.25958999999999999</v>
      </c>
      <c r="N26" s="65">
        <f>(1-food_insecure)*(0.21)+food_insecure*(0.3)</f>
        <v>0.25958999999999999</v>
      </c>
      <c r="O26" s="65">
        <f>(1-food_insecure)*(0.21)+food_insecure*(0.3)</f>
        <v>0.25958999999999999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8.9757481475830111E-2</v>
      </c>
      <c r="M27" s="65">
        <f>(1-food_insecure)*(0.3)</f>
        <v>0.13469999999999999</v>
      </c>
      <c r="N27" s="65">
        <f>(1-food_insecure)*(0.3)</f>
        <v>0.13469999999999999</v>
      </c>
      <c r="O27" s="65">
        <f>(1-food_insecure)*(0.3)</f>
        <v>0.13469999999999999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0.33364898681640598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VfWBmuYY8wu1kdl15yLYRWyOGiF4Xa8OVff4v1vc8/O1TWn7uZ1Uv+7DBM3TmYuPQQNWPtvh01C2LA85ddW4w==" saltValue="hXCyLjRbQo58A6xjUfD3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cDyxuMoYve4bbihF967ylk6t5TNzAssS0gaHUDc2mjCFy495Z9KUKqxT30eA6sfC/GP0Z1xWcv/F1zccrupBVw==" saltValue="1YmYdVC191CrMJQ2FQUw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KyueFbz8OuS5m2lqdYX9lfT7e0+d1ZGyaitUbFWnwU9sZp8dF/6RbYLXzpZLaxUf6zJddVgN9+MOUud5Ead4Q==" saltValue="QxeNpiY6zgr72dWfvxyd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HvB3irgTGayCOWUyB3U0wn8zJHxI6qheQFCCXdMARvNsdUO4D65DBjCgb3U9AY/D3+IHmWccSHOAF/h076ynA==" saltValue="guxHBQ1yrc+Er6azADpP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LOt9lJPa2WmBv5j/V2Ii1OWA5bre3GJl0XByD1T8cgw4gd2kEoeBwqHuuGRXeoCvfkPdfbFz0Ukp7NKcQvxQg==" saltValue="PQYhFVsB6a9og25yoxnE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w1nop1lAM4hePBsrdAbYOEQs7G+yGALFH3NmQFBPCAMF3wn0si1Y7s05JWbr6L7KKZt+NiS6Vqonb2SSxzHgQ==" saltValue="D8egiZS7ahFeNZomxFGR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274072.69099999999</v>
      </c>
      <c r="C2" s="53">
        <v>460000</v>
      </c>
      <c r="D2" s="53">
        <v>711000</v>
      </c>
      <c r="E2" s="53">
        <v>5900</v>
      </c>
      <c r="F2" s="53">
        <v>5600</v>
      </c>
      <c r="G2" s="14">
        <f t="shared" ref="G2:G11" si="0">C2+D2+E2+F2</f>
        <v>1182500</v>
      </c>
      <c r="H2" s="14">
        <f t="shared" ref="H2:H11" si="1">(B2 + stillbirth*B2/(1000-stillbirth))/(1-abortion)</f>
        <v>293868.01084242942</v>
      </c>
      <c r="I2" s="14">
        <f t="shared" ref="I2:I11" si="2">G2-H2</f>
        <v>888631.98915757053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277662.17040000012</v>
      </c>
      <c r="C3" s="53">
        <v>473000</v>
      </c>
      <c r="D3" s="53">
        <v>731000</v>
      </c>
      <c r="E3" s="53">
        <v>6000</v>
      </c>
      <c r="F3" s="53">
        <v>5600</v>
      </c>
      <c r="G3" s="14">
        <f t="shared" si="0"/>
        <v>1215600</v>
      </c>
      <c r="H3" s="14">
        <f t="shared" si="1"/>
        <v>297716.7458892857</v>
      </c>
      <c r="I3" s="14">
        <f t="shared" si="2"/>
        <v>917883.2541107143</v>
      </c>
    </row>
    <row r="4" spans="1:9" ht="15.75" customHeight="1" x14ac:dyDescent="0.25">
      <c r="A4" s="7">
        <f t="shared" si="3"/>
        <v>2023</v>
      </c>
      <c r="B4" s="52">
        <v>281245.28340000001</v>
      </c>
      <c r="C4" s="53">
        <v>486000</v>
      </c>
      <c r="D4" s="53">
        <v>753000</v>
      </c>
      <c r="E4" s="53">
        <v>6100</v>
      </c>
      <c r="F4" s="53">
        <v>5600</v>
      </c>
      <c r="G4" s="14">
        <f t="shared" si="0"/>
        <v>1250700</v>
      </c>
      <c r="H4" s="14">
        <f t="shared" si="1"/>
        <v>301558.65471315174</v>
      </c>
      <c r="I4" s="14">
        <f t="shared" si="2"/>
        <v>949141.34528684826</v>
      </c>
    </row>
    <row r="5" spans="1:9" ht="15.75" customHeight="1" x14ac:dyDescent="0.25">
      <c r="A5" s="7">
        <f t="shared" si="3"/>
        <v>2024</v>
      </c>
      <c r="B5" s="52">
        <v>284756.22840000002</v>
      </c>
      <c r="C5" s="53">
        <v>499000</v>
      </c>
      <c r="D5" s="53">
        <v>777000</v>
      </c>
      <c r="E5" s="53">
        <v>6300</v>
      </c>
      <c r="F5" s="53">
        <v>5500</v>
      </c>
      <c r="G5" s="14">
        <f t="shared" si="0"/>
        <v>1287800</v>
      </c>
      <c r="H5" s="14">
        <f t="shared" si="1"/>
        <v>305323.18309269455</v>
      </c>
      <c r="I5" s="14">
        <f t="shared" si="2"/>
        <v>982476.8169073055</v>
      </c>
    </row>
    <row r="6" spans="1:9" ht="15.75" customHeight="1" x14ac:dyDescent="0.25">
      <c r="A6" s="7">
        <f t="shared" si="3"/>
        <v>2025</v>
      </c>
      <c r="B6" s="52">
        <v>288193.05300000001</v>
      </c>
      <c r="C6" s="53">
        <v>510000</v>
      </c>
      <c r="D6" s="53">
        <v>802000</v>
      </c>
      <c r="E6" s="53">
        <v>6400</v>
      </c>
      <c r="F6" s="53">
        <v>5500</v>
      </c>
      <c r="G6" s="14">
        <f t="shared" si="0"/>
        <v>1323900</v>
      </c>
      <c r="H6" s="14">
        <f t="shared" si="1"/>
        <v>309008.23761283403</v>
      </c>
      <c r="I6" s="14">
        <f t="shared" si="2"/>
        <v>1014891.762387166</v>
      </c>
    </row>
    <row r="7" spans="1:9" ht="15.75" customHeight="1" x14ac:dyDescent="0.25">
      <c r="A7" s="7">
        <f t="shared" si="3"/>
        <v>2026</v>
      </c>
      <c r="B7" s="52">
        <v>292184.2</v>
      </c>
      <c r="C7" s="53">
        <v>520000</v>
      </c>
      <c r="D7" s="53">
        <v>827000</v>
      </c>
      <c r="E7" s="53">
        <v>6600</v>
      </c>
      <c r="F7" s="53">
        <v>5400</v>
      </c>
      <c r="G7" s="14">
        <f t="shared" si="0"/>
        <v>1359000</v>
      </c>
      <c r="H7" s="14">
        <f t="shared" si="1"/>
        <v>313287.65131724329</v>
      </c>
      <c r="I7" s="14">
        <f t="shared" si="2"/>
        <v>1045712.3486827568</v>
      </c>
    </row>
    <row r="8" spans="1:9" ht="15.75" customHeight="1" x14ac:dyDescent="0.25">
      <c r="A8" s="7">
        <f t="shared" si="3"/>
        <v>2027</v>
      </c>
      <c r="B8" s="52">
        <v>296151.68520000001</v>
      </c>
      <c r="C8" s="53">
        <v>529000</v>
      </c>
      <c r="D8" s="53">
        <v>854000</v>
      </c>
      <c r="E8" s="53">
        <v>6900</v>
      </c>
      <c r="F8" s="53">
        <v>5300</v>
      </c>
      <c r="G8" s="14">
        <f t="shared" si="0"/>
        <v>1395200</v>
      </c>
      <c r="H8" s="14">
        <f t="shared" si="1"/>
        <v>317541.69421191013</v>
      </c>
      <c r="I8" s="14">
        <f t="shared" si="2"/>
        <v>1077658.30578809</v>
      </c>
    </row>
    <row r="9" spans="1:9" ht="15.75" customHeight="1" x14ac:dyDescent="0.25">
      <c r="A9" s="7">
        <f t="shared" si="3"/>
        <v>2028</v>
      </c>
      <c r="B9" s="52">
        <v>300063.28840000002</v>
      </c>
      <c r="C9" s="53">
        <v>537000</v>
      </c>
      <c r="D9" s="53">
        <v>881000</v>
      </c>
      <c r="E9" s="53">
        <v>7200</v>
      </c>
      <c r="F9" s="53">
        <v>5200</v>
      </c>
      <c r="G9" s="14">
        <f t="shared" si="0"/>
        <v>1430400</v>
      </c>
      <c r="H9" s="14">
        <f t="shared" si="1"/>
        <v>321735.81894354522</v>
      </c>
      <c r="I9" s="14">
        <f t="shared" si="2"/>
        <v>1108664.1810564548</v>
      </c>
    </row>
    <row r="10" spans="1:9" ht="15.75" customHeight="1" x14ac:dyDescent="0.25">
      <c r="A10" s="7">
        <f t="shared" si="3"/>
        <v>2029</v>
      </c>
      <c r="B10" s="52">
        <v>303946.97059999988</v>
      </c>
      <c r="C10" s="53">
        <v>545000</v>
      </c>
      <c r="D10" s="53">
        <v>907000</v>
      </c>
      <c r="E10" s="53">
        <v>7500</v>
      </c>
      <c r="F10" s="53">
        <v>5100</v>
      </c>
      <c r="G10" s="14">
        <f t="shared" si="0"/>
        <v>1464600</v>
      </c>
      <c r="H10" s="14">
        <f t="shared" si="1"/>
        <v>325900.00603819493</v>
      </c>
      <c r="I10" s="14">
        <f t="shared" si="2"/>
        <v>1138699.993961805</v>
      </c>
    </row>
    <row r="11" spans="1:9" ht="15.75" customHeight="1" x14ac:dyDescent="0.25">
      <c r="A11" s="7">
        <f t="shared" si="3"/>
        <v>2030</v>
      </c>
      <c r="B11" s="52">
        <v>307771.04399999999</v>
      </c>
      <c r="C11" s="53">
        <v>553000</v>
      </c>
      <c r="D11" s="53">
        <v>932000</v>
      </c>
      <c r="E11" s="53">
        <v>7700</v>
      </c>
      <c r="F11" s="53">
        <v>5000</v>
      </c>
      <c r="G11" s="14">
        <f t="shared" si="0"/>
        <v>1497700</v>
      </c>
      <c r="H11" s="14">
        <f t="shared" si="1"/>
        <v>330000.27899597562</v>
      </c>
      <c r="I11" s="14">
        <f t="shared" si="2"/>
        <v>1167699.7210040244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TC3Ax1/MDTFpMuQn84yBzY0j+qXPUJWT/ZrKrQNOVivkA4z0s0K1xDFTg8gc2hsm5uLIs1LnUwddujcr0PXxw==" saltValue="ax/iLiq07IkFzFqLsoaRG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9iJi2p3np9Z1z+9aNo3UzcMM1CSrNWg3cXaP2rwUmghuxy4OcMxU4pFQ44OrgcgtayA5pgix+qyxeeFMuxPKNA==" saltValue="H8G8d5yTc9qLQdmzamnkN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+ierJen9vaw/aifTyYqknoxIUaoT2/CZT/4AA3IOlsaSwJofXDwFaQjl5hCf8lYiOracIz5BAIoCbhSPa+HSDg==" saltValue="0rzQNsY23XkiFvX3jrfN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8qPBOAgKa3rn0egNp/ylonJlqAUJN4bJgoAXuaqiA6f3DTP475LGxjxUm2ItZc8HdzgSTJYotsU/zgFXCPBBQ==" saltValue="MYttV4IWCrUe4SpxAJPB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JONBYttDS/R+wSnb6hIIKDQvTNAisdOu2gPm73OGshCqT8XtkZRVJEfSANSiaoRoA2g0le71c+MGLdls9OYxA==" saltValue="9fnx4ZwDabRykwwZoCvg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8Qaxj6+6Hq2wdrCxwagx7UpJdLJ5HEyaRVSts2sLBUscVHEdF16f+c8Geq3F9hL594ncvZ3YaBFAGmrp2RaxLw==" saltValue="6Ux9pH42Jf0EneTMDVbd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aQDyS2YHXqEiHlQHzkcHKwq8i+DTDdhjuUfl/4rpEgihGSaaTng+rvi3CiidGafUj2f5oRdKmMDweyUJlBQBQ==" saltValue="ggFVKLr7bXnWgDvVwGcL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UkS8cADk/sfXtrEGH0rE/CV/Nf0oCrjj+wAjjyz2HNyI5TbKsbnJm5hN/gYxowFm7xQ52cofGTqpXocMstKRw==" saltValue="25OTAPxV26zzKFT7ZU2l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ujXvO29nNoHX/raYkRZLTdTQzmCNZdEkTQR4oKLxTNe1aBLLupkZKz6exG7cxtB1OMYEDGFWy18keRTPtMuMg==" saltValue="xVg+ZqVe4aUVSnz3a+WG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18JvDfuSIJFvbXazdrfDiQ0wk+hlBWi4ukBGWmu+SCyvTjk8X71sgK7WZcjrp2W7yTpPyzInQoL3a/Z62ltvw==" saltValue="ZO+oZ/JL6KaFEw9dg6gd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4.5084224984836196E-3</v>
      </c>
    </row>
    <row r="4" spans="1:8" ht="15.75" customHeight="1" x14ac:dyDescent="0.25">
      <c r="B4" s="16" t="s">
        <v>79</v>
      </c>
      <c r="C4" s="54">
        <v>0.17126840697998999</v>
      </c>
    </row>
    <row r="5" spans="1:8" ht="15.75" customHeight="1" x14ac:dyDescent="0.25">
      <c r="B5" s="16" t="s">
        <v>80</v>
      </c>
      <c r="C5" s="54">
        <v>7.3779733320642193E-2</v>
      </c>
    </row>
    <row r="6" spans="1:8" ht="15.75" customHeight="1" x14ac:dyDescent="0.25">
      <c r="B6" s="16" t="s">
        <v>81</v>
      </c>
      <c r="C6" s="54">
        <v>0.31437900287921478</v>
      </c>
    </row>
    <row r="7" spans="1:8" ht="15.75" customHeight="1" x14ac:dyDescent="0.25">
      <c r="B7" s="16" t="s">
        <v>82</v>
      </c>
      <c r="C7" s="54">
        <v>0.26435372220569858</v>
      </c>
    </row>
    <row r="8" spans="1:8" ht="15.75" customHeight="1" x14ac:dyDescent="0.25">
      <c r="B8" s="16" t="s">
        <v>83</v>
      </c>
      <c r="C8" s="54">
        <v>9.1946730487332384E-3</v>
      </c>
    </row>
    <row r="9" spans="1:8" ht="15.75" customHeight="1" x14ac:dyDescent="0.25">
      <c r="B9" s="16" t="s">
        <v>84</v>
      </c>
      <c r="C9" s="54">
        <v>8.7789070716595669E-2</v>
      </c>
    </row>
    <row r="10" spans="1:8" ht="15.75" customHeight="1" x14ac:dyDescent="0.25">
      <c r="B10" s="16" t="s">
        <v>85</v>
      </c>
      <c r="C10" s="54">
        <v>7.4726968350641826E-2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0.10080774672904561</v>
      </c>
      <c r="D14" s="54">
        <v>0.10080774672904561</v>
      </c>
      <c r="E14" s="54">
        <v>0.10080774672904561</v>
      </c>
      <c r="F14" s="54">
        <v>0.10080774672904561</v>
      </c>
    </row>
    <row r="15" spans="1:8" ht="15.75" customHeight="1" x14ac:dyDescent="0.25">
      <c r="B15" s="16" t="s">
        <v>88</v>
      </c>
      <c r="C15" s="54">
        <v>0.14669945086195971</v>
      </c>
      <c r="D15" s="54">
        <v>0.14669945086195971</v>
      </c>
      <c r="E15" s="54">
        <v>0.14669945086195971</v>
      </c>
      <c r="F15" s="54">
        <v>0.14669945086195971</v>
      </c>
    </row>
    <row r="16" spans="1:8" ht="15.75" customHeight="1" x14ac:dyDescent="0.25">
      <c r="B16" s="16" t="s">
        <v>89</v>
      </c>
      <c r="C16" s="54">
        <v>3.350287730205536E-2</v>
      </c>
      <c r="D16" s="54">
        <v>3.350287730205536E-2</v>
      </c>
      <c r="E16" s="54">
        <v>3.350287730205536E-2</v>
      </c>
      <c r="F16" s="54">
        <v>3.350287730205536E-2</v>
      </c>
    </row>
    <row r="17" spans="1:8" ht="15.75" customHeight="1" x14ac:dyDescent="0.25">
      <c r="B17" s="16" t="s">
        <v>90</v>
      </c>
      <c r="C17" s="54">
        <v>1.076389661166318E-2</v>
      </c>
      <c r="D17" s="54">
        <v>1.076389661166318E-2</v>
      </c>
      <c r="E17" s="54">
        <v>1.076389661166318E-2</v>
      </c>
      <c r="F17" s="54">
        <v>1.076389661166318E-2</v>
      </c>
    </row>
    <row r="18" spans="1:8" ht="15.75" customHeight="1" x14ac:dyDescent="0.25">
      <c r="B18" s="16" t="s">
        <v>91</v>
      </c>
      <c r="C18" s="54">
        <v>0.35749536531377379</v>
      </c>
      <c r="D18" s="54">
        <v>0.35749536531377379</v>
      </c>
      <c r="E18" s="54">
        <v>0.35749536531377379</v>
      </c>
      <c r="F18" s="54">
        <v>0.35749536531377379</v>
      </c>
    </row>
    <row r="19" spans="1:8" ht="15.75" customHeight="1" x14ac:dyDescent="0.25">
      <c r="B19" s="16" t="s">
        <v>92</v>
      </c>
      <c r="C19" s="54">
        <v>2.112537964634607E-2</v>
      </c>
      <c r="D19" s="54">
        <v>2.112537964634607E-2</v>
      </c>
      <c r="E19" s="54">
        <v>2.112537964634607E-2</v>
      </c>
      <c r="F19" s="54">
        <v>2.112537964634607E-2</v>
      </c>
    </row>
    <row r="20" spans="1:8" ht="15.75" customHeight="1" x14ac:dyDescent="0.25">
      <c r="B20" s="16" t="s">
        <v>93</v>
      </c>
      <c r="C20" s="54">
        <v>4.6010463658488987E-2</v>
      </c>
      <c r="D20" s="54">
        <v>4.6010463658488987E-2</v>
      </c>
      <c r="E20" s="54">
        <v>4.6010463658488987E-2</v>
      </c>
      <c r="F20" s="54">
        <v>4.6010463658488987E-2</v>
      </c>
    </row>
    <row r="21" spans="1:8" ht="15.75" customHeight="1" x14ac:dyDescent="0.25">
      <c r="B21" s="16" t="s">
        <v>94</v>
      </c>
      <c r="C21" s="54">
        <v>7.5013722501847832E-2</v>
      </c>
      <c r="D21" s="54">
        <v>7.5013722501847832E-2</v>
      </c>
      <c r="E21" s="54">
        <v>7.5013722501847832E-2</v>
      </c>
      <c r="F21" s="54">
        <v>7.5013722501847832E-2</v>
      </c>
    </row>
    <row r="22" spans="1:8" ht="15.75" customHeight="1" x14ac:dyDescent="0.25">
      <c r="B22" s="16" t="s">
        <v>95</v>
      </c>
      <c r="C22" s="54">
        <v>0.2085810973748195</v>
      </c>
      <c r="D22" s="54">
        <v>0.2085810973748195</v>
      </c>
      <c r="E22" s="54">
        <v>0.2085810973748195</v>
      </c>
      <c r="F22" s="54">
        <v>0.2085810973748195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8.6800000000000002E-2</v>
      </c>
    </row>
    <row r="27" spans="1:8" ht="15.75" customHeight="1" x14ac:dyDescent="0.25">
      <c r="B27" s="16" t="s">
        <v>102</v>
      </c>
      <c r="C27" s="54">
        <v>8.6E-3</v>
      </c>
    </row>
    <row r="28" spans="1:8" ht="15.75" customHeight="1" x14ac:dyDescent="0.25">
      <c r="B28" s="16" t="s">
        <v>103</v>
      </c>
      <c r="C28" s="54">
        <v>0.1532</v>
      </c>
    </row>
    <row r="29" spans="1:8" ht="15.75" customHeight="1" x14ac:dyDescent="0.25">
      <c r="B29" s="16" t="s">
        <v>104</v>
      </c>
      <c r="C29" s="54">
        <v>0.1651</v>
      </c>
    </row>
    <row r="30" spans="1:8" ht="15.75" customHeight="1" x14ac:dyDescent="0.25">
      <c r="B30" s="16" t="s">
        <v>2</v>
      </c>
      <c r="C30" s="54">
        <v>0.1031</v>
      </c>
    </row>
    <row r="31" spans="1:8" ht="15.75" customHeight="1" x14ac:dyDescent="0.25">
      <c r="B31" s="16" t="s">
        <v>105</v>
      </c>
      <c r="C31" s="54">
        <v>0.1062</v>
      </c>
    </row>
    <row r="32" spans="1:8" ht="15.75" customHeight="1" x14ac:dyDescent="0.25">
      <c r="B32" s="16" t="s">
        <v>106</v>
      </c>
      <c r="C32" s="54">
        <v>1.8200000000000001E-2</v>
      </c>
    </row>
    <row r="33" spans="2:3" ht="15.75" customHeight="1" x14ac:dyDescent="0.25">
      <c r="B33" s="16" t="s">
        <v>107</v>
      </c>
      <c r="C33" s="54">
        <v>8.2699999999999996E-2</v>
      </c>
    </row>
    <row r="34" spans="2:3" ht="15.75" customHeight="1" x14ac:dyDescent="0.25">
      <c r="B34" s="16" t="s">
        <v>108</v>
      </c>
      <c r="C34" s="54">
        <v>0.27609999999776491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Q2LrXM/MBVSjl0/WRHyDEsPCTjg68gvQP1eDvnzp0im4ViiNzxFNDs1SY2suRaQl6xYl1j/y1mtYL2eYZ9l5fw==" saltValue="2H9WioYHS8XxMC4wnUwy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0.63953978999999994</v>
      </c>
      <c r="D2" s="55">
        <v>0.63953978999999994</v>
      </c>
      <c r="E2" s="55">
        <v>0.62717087000000005</v>
      </c>
      <c r="F2" s="55">
        <v>0.48514850999999998</v>
      </c>
      <c r="G2" s="55">
        <v>0.38491210999999997</v>
      </c>
    </row>
    <row r="3" spans="1:15" ht="15.75" customHeight="1" x14ac:dyDescent="0.25">
      <c r="B3" s="7" t="s">
        <v>113</v>
      </c>
      <c r="C3" s="55">
        <v>0.24535773999999999</v>
      </c>
      <c r="D3" s="55">
        <v>0.24535773999999999</v>
      </c>
      <c r="E3" s="55">
        <v>0.24073745999999999</v>
      </c>
      <c r="F3" s="55">
        <v>0.26518267000000001</v>
      </c>
      <c r="G3" s="55">
        <v>0.34314716000000001</v>
      </c>
    </row>
    <row r="4" spans="1:15" ht="15.75" customHeight="1" x14ac:dyDescent="0.25">
      <c r="B4" s="7" t="s">
        <v>114</v>
      </c>
      <c r="C4" s="56">
        <v>8.1605004999999994E-2</v>
      </c>
      <c r="D4" s="56">
        <v>8.1605004999999994E-2</v>
      </c>
      <c r="E4" s="56">
        <v>0.1052949</v>
      </c>
      <c r="F4" s="56">
        <v>0.18231170999999999</v>
      </c>
      <c r="G4" s="56">
        <v>0.19312365000000001</v>
      </c>
    </row>
    <row r="5" spans="1:15" ht="15.75" customHeight="1" x14ac:dyDescent="0.25">
      <c r="B5" s="7" t="s">
        <v>115</v>
      </c>
      <c r="C5" s="56">
        <v>3.3497481000000003E-2</v>
      </c>
      <c r="D5" s="56">
        <v>3.3497481000000003E-2</v>
      </c>
      <c r="E5" s="56">
        <v>2.6796784000000001E-2</v>
      </c>
      <c r="F5" s="56">
        <v>6.7357106E-2</v>
      </c>
      <c r="G5" s="56">
        <v>7.8817104999999998E-2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0.81016174000000007</v>
      </c>
      <c r="D8" s="55">
        <v>0.81016174000000007</v>
      </c>
      <c r="E8" s="55">
        <v>0.70534690999999994</v>
      </c>
      <c r="F8" s="55">
        <v>0.69932013999999998</v>
      </c>
      <c r="G8" s="55">
        <v>0.77219437000000002</v>
      </c>
    </row>
    <row r="9" spans="1:15" ht="15.75" customHeight="1" x14ac:dyDescent="0.25">
      <c r="B9" s="7" t="s">
        <v>118</v>
      </c>
      <c r="C9" s="55">
        <v>0.13762600999999999</v>
      </c>
      <c r="D9" s="55">
        <v>0.13762600999999999</v>
      </c>
      <c r="E9" s="55">
        <v>0.20862284</v>
      </c>
      <c r="F9" s="55">
        <v>0.21747627</v>
      </c>
      <c r="G9" s="55">
        <v>0.18355352</v>
      </c>
    </row>
    <row r="10" spans="1:15" ht="15.75" customHeight="1" x14ac:dyDescent="0.25">
      <c r="B10" s="7" t="s">
        <v>119</v>
      </c>
      <c r="C10" s="56">
        <v>2.8096746999999998E-2</v>
      </c>
      <c r="D10" s="56">
        <v>2.8096746999999998E-2</v>
      </c>
      <c r="E10" s="56">
        <v>6.3847927999999998E-2</v>
      </c>
      <c r="F10" s="56">
        <v>7.6616416000000007E-2</v>
      </c>
      <c r="G10" s="56">
        <v>3.5812377999999999E-2</v>
      </c>
    </row>
    <row r="11" spans="1:15" ht="15.75" customHeight="1" x14ac:dyDescent="0.25">
      <c r="B11" s="7" t="s">
        <v>120</v>
      </c>
      <c r="C11" s="56">
        <v>2.4115471999999999E-2</v>
      </c>
      <c r="D11" s="56">
        <v>2.4115471999999999E-2</v>
      </c>
      <c r="E11" s="56">
        <v>2.2182381000000001E-2</v>
      </c>
      <c r="F11" s="56">
        <v>6.5872001999999997E-3</v>
      </c>
      <c r="G11" s="56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0.88048884075</v>
      </c>
      <c r="D14" s="57">
        <v>0.87291714786499996</v>
      </c>
      <c r="E14" s="57">
        <v>0.87291714786499996</v>
      </c>
      <c r="F14" s="57">
        <v>0.76156848676900002</v>
      </c>
      <c r="G14" s="57">
        <v>0.76156848676900002</v>
      </c>
      <c r="H14" s="58">
        <v>0.61399999999999999</v>
      </c>
      <c r="I14" s="58">
        <v>0.61399999999999999</v>
      </c>
      <c r="J14" s="58">
        <v>0.61399999999999999</v>
      </c>
      <c r="K14" s="58">
        <v>0.61399999999999999</v>
      </c>
      <c r="L14" s="58">
        <v>0.41080108730100001</v>
      </c>
      <c r="M14" s="58">
        <v>0.308136691854</v>
      </c>
      <c r="N14" s="58">
        <v>0.30352350900649999</v>
      </c>
      <c r="O14" s="58">
        <v>0.35682129644549998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0.34584589710258046</v>
      </c>
      <c r="D15" s="55">
        <f t="shared" si="0"/>
        <v>0.34287182315955633</v>
      </c>
      <c r="E15" s="55">
        <f t="shared" si="0"/>
        <v>0.34287182315955633</v>
      </c>
      <c r="F15" s="55">
        <f t="shared" si="0"/>
        <v>0.29913534882205656</v>
      </c>
      <c r="G15" s="55">
        <f t="shared" si="0"/>
        <v>0.29913534882205656</v>
      </c>
      <c r="H15" s="55">
        <f t="shared" si="0"/>
        <v>0.24117214323818717</v>
      </c>
      <c r="I15" s="55">
        <f t="shared" si="0"/>
        <v>0.24117214323818717</v>
      </c>
      <c r="J15" s="55">
        <f t="shared" si="0"/>
        <v>0.24117214323818717</v>
      </c>
      <c r="K15" s="55">
        <f t="shared" si="0"/>
        <v>0.24117214323818717</v>
      </c>
      <c r="L15" s="55">
        <f t="shared" si="0"/>
        <v>0.16135794571491827</v>
      </c>
      <c r="M15" s="55">
        <f t="shared" si="0"/>
        <v>0.12103255111523459</v>
      </c>
      <c r="N15" s="55">
        <f t="shared" si="0"/>
        <v>0.11922054591249644</v>
      </c>
      <c r="O15" s="55">
        <f t="shared" si="0"/>
        <v>0.14015530426187259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Hakxcip2KqhFe3idVS2zJnpxpsMxTwN7d4XQof8ktPx23itgyU7y9cBmg6f8drL03H9+/v590lohuB5C+ByYUw==" saltValue="SWYhZWFlPJv+s3TGfM3s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0.85698930000000006</v>
      </c>
      <c r="D2" s="56">
        <v>0.61859039999999998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4.8051379999999998E-2</v>
      </c>
      <c r="D3" s="56">
        <v>0.16119710000000001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8.3939330000000006E-2</v>
      </c>
      <c r="D4" s="56">
        <v>0.21219060000000001</v>
      </c>
      <c r="E4" s="56">
        <v>0.98479819297790494</v>
      </c>
      <c r="F4" s="56">
        <v>0.82045757770538297</v>
      </c>
      <c r="G4" s="56">
        <v>0</v>
      </c>
    </row>
    <row r="5" spans="1:7" x14ac:dyDescent="0.25">
      <c r="B5" s="98" t="s">
        <v>132</v>
      </c>
      <c r="C5" s="55">
        <v>1.10199899999999E-2</v>
      </c>
      <c r="D5" s="55">
        <v>8.0218999999999603E-3</v>
      </c>
      <c r="E5" s="55">
        <v>1.5201807022095009E-2</v>
      </c>
      <c r="F5" s="55">
        <v>0.179542422294617</v>
      </c>
      <c r="G5" s="55">
        <v>1</v>
      </c>
    </row>
  </sheetData>
  <sheetProtection algorithmName="SHA-512" hashValue="Xbn4X2/wK5yzjBgDgDYnx+t6YNBkMHeMhTFcHkvEgFf+3UMQUx585w+AUQ9yohl9OrFKi+/O2YwiJUDQ7tZ6+w==" saltValue="DvGQdj3i5nmVg/K+ydnm3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otwpgY6ufu3H1Xk0NReUnO+Pay2QrBSNHEhOi0iUQ/KTblgzHbdMKbjpZTD+/jlHBPztXy+y/L31Ti6skJfJw==" saltValue="y2ax4EeMReakb4uu9c2X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uzJlmt1eE9xTRO/htKAVy/u3Bfzws0yllvqhTFyQv78Br932zWO5VNmPmfD1tVxSiFF2zhTxyQpfEGH/jykqeQ==" saltValue="HtETCNAdhamfLSKniicSi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1PumhBxEA30QPznulG9ijfXEwKD0tsAh1NQmJnvSfxe0iPSpe3TMbL+Y8CcyTw7nrYETfMcXSlW9edJVs/qjkQ==" saltValue="Nb4PtbduKSrz4TTYzYTz+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PieHYrX3m2is17sYTkNYk6Z0Y9WF19q8EPZeVxYzQz+YK1Tkeu4OSLhrgxvLTxrmtK//ee3fPUhxqF5RNVgCw==" saltValue="KI9ZzAyg47pxmrFwrW0a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2022-02-01T05:00:03Z</dcterms:modified>
</cp:coreProperties>
</file>