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737C322-8E86-4938-B6B5-760835B342F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I39" i="2" s="1"/>
  <c r="A39" i="2"/>
  <c r="H38" i="2"/>
  <c r="I38" i="2" s="1"/>
  <c r="G38" i="2"/>
  <c r="A35" i="2"/>
  <c r="A34" i="2"/>
  <c r="A33" i="2"/>
  <c r="A32" i="2"/>
  <c r="A31" i="2"/>
  <c r="A26" i="2"/>
  <c r="A25" i="2"/>
  <c r="A24" i="2"/>
  <c r="A23" i="2"/>
  <c r="A22" i="2"/>
  <c r="A17" i="2"/>
  <c r="A16" i="2"/>
  <c r="A15" i="2"/>
  <c r="A14" i="2"/>
  <c r="A13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A19" i="2" l="1"/>
  <c r="A29" i="2"/>
  <c r="A38" i="2"/>
  <c r="A18" i="2"/>
  <c r="A27" i="2"/>
  <c r="A37" i="2"/>
  <c r="A40" i="2"/>
  <c r="A21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<sst xmlns="http://schemas.openxmlformats.org/spreadsheetml/2006/main" count="2092" uniqueCount="337">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</sst>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1009009.25</v>
      </c>
    </row>
    <row r="8" spans="1:3" ht="15" customHeight="1" x14ac:dyDescent="0.25">
      <c r="B8" s="7" t="s">
        <v>19</v>
      </c>
      <c r="C8" s="46">
        <v>0.152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0.68451698300000008</v>
      </c>
    </row>
    <row r="11" spans="1:3" ht="15" customHeight="1" x14ac:dyDescent="0.25">
      <c r="B11" s="7" t="s">
        <v>22</v>
      </c>
      <c r="C11" s="46">
        <v>0.85099999999999998</v>
      </c>
    </row>
    <row r="12" spans="1:3" ht="15" customHeight="1" x14ac:dyDescent="0.25">
      <c r="B12" s="7" t="s">
        <v>23</v>
      </c>
      <c r="C12" s="46">
        <v>0.59499999999999997</v>
      </c>
    </row>
    <row r="13" spans="1:3" ht="15" customHeight="1" x14ac:dyDescent="0.25">
      <c r="B13" s="7" t="s">
        <v>24</v>
      </c>
      <c r="C13" s="46">
        <v>0.26800000000000002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1.77E-2</v>
      </c>
    </row>
    <row r="24" spans="1:3" ht="15" customHeight="1" x14ac:dyDescent="0.25">
      <c r="B24" s="12" t="s">
        <v>33</v>
      </c>
      <c r="C24" s="47">
        <v>0.43480000000000002</v>
      </c>
    </row>
    <row r="25" spans="1:3" ht="15" customHeight="1" x14ac:dyDescent="0.25">
      <c r="B25" s="12" t="s">
        <v>34</v>
      </c>
      <c r="C25" s="47">
        <v>0.49220000000000003</v>
      </c>
    </row>
    <row r="26" spans="1:3" ht="15" customHeight="1" x14ac:dyDescent="0.25">
      <c r="B26" s="12" t="s">
        <v>35</v>
      </c>
      <c r="C26" s="47">
        <v>5.5300000000000002E-2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11.9268851410695</v>
      </c>
    </row>
    <row r="38" spans="1:5" ht="15" customHeight="1" x14ac:dyDescent="0.25">
      <c r="B38" s="28" t="s">
        <v>45</v>
      </c>
      <c r="C38" s="117">
        <v>14.486694208547</v>
      </c>
      <c r="D38" s="9"/>
      <c r="E38" s="10"/>
    </row>
    <row r="39" spans="1:5" ht="15" customHeight="1" x14ac:dyDescent="0.25">
      <c r="B39" s="28" t="s">
        <v>46</v>
      </c>
      <c r="C39" s="117">
        <v>16.852618704410599</v>
      </c>
      <c r="D39" s="9"/>
      <c r="E39" s="9"/>
    </row>
    <row r="40" spans="1:5" ht="15" customHeight="1" x14ac:dyDescent="0.25">
      <c r="B40" s="28" t="s">
        <v>47</v>
      </c>
      <c r="C40" s="117">
        <v>43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10.79415388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1.42241E-2</v>
      </c>
      <c r="D45" s="9"/>
    </row>
    <row r="46" spans="1:5" ht="15.75" customHeight="1" x14ac:dyDescent="0.25">
      <c r="B46" s="28" t="s">
        <v>52</v>
      </c>
      <c r="C46" s="47">
        <v>7.4557189999999995E-2</v>
      </c>
      <c r="D46" s="9"/>
    </row>
    <row r="47" spans="1:5" ht="15.75" customHeight="1" x14ac:dyDescent="0.25">
      <c r="B47" s="28" t="s">
        <v>53</v>
      </c>
      <c r="C47" s="47">
        <v>8.137309999999999E-2</v>
      </c>
      <c r="D47" s="9"/>
      <c r="E47" s="10"/>
    </row>
    <row r="48" spans="1:5" ht="15" customHeight="1" x14ac:dyDescent="0.25">
      <c r="B48" s="28" t="s">
        <v>54</v>
      </c>
      <c r="C48" s="48">
        <v>0.82984561000000001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0.51577717856589778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7.4720325000000001</v>
      </c>
    </row>
    <row r="63" spans="1:4" ht="15.75" customHeight="1" x14ac:dyDescent="0.25">
      <c r="A63" s="39"/>
    </row>
  </sheetData>
  <sheetProtection algorithmName="SHA-512" hashValue="iHoKp6bRPsYi2GnJakMSPKHtzEtkvwXUA0RFMFxttMrqDEOW7MM+T/OBnfc80DZ4XtL6xVyHcADUOPe0zfxf3Q==" saltValue="0c4AwEB6Bi+y6WmX8E9F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0.20210260315056</v>
      </c>
      <c r="C2" s="115">
        <v>0.95</v>
      </c>
      <c r="D2" s="116">
        <v>55.12482350799813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39.815027292809162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368.86463746807789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2.0501489005115019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12.947326736605079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12.947326736605079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12.947326736605079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12.947326736605079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12.947326736605079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12.947326736605079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0.65409253650042354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0.63161319999999999</v>
      </c>
      <c r="C18" s="115">
        <v>0.95</v>
      </c>
      <c r="D18" s="116">
        <v>8.5173575549872886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0.63161319999999999</v>
      </c>
      <c r="C19" s="115">
        <v>0.95</v>
      </c>
      <c r="D19" s="116">
        <v>8.5173575549872886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0.99669449999999993</v>
      </c>
      <c r="C21" s="115">
        <v>0.95</v>
      </c>
      <c r="D21" s="116">
        <v>23.330746965205979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22.308947987822169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4.2388047202319106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0.74584652790945005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18.508269134264211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3.8737149999999998E-2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107.01874447998669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1.8336841254333389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1.3977661511371069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0.1490117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0.92307283424517605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0.78686890648783303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3.5105839673843442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0.909213974244787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vACe+RE/+Z86ggYu1eq7cvEf6klR41PR3yef5Q0OykowUuoYmjGS2pHRdmr5liHIj1NrSLa8z7wJ0HA4mxmLA==" saltValue="XmSFRqx1jb3fForyrHsy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Q/nndcRsrp+Y6VJRbmJl6rfEJ/m2fcrRchaQcpa++/uA2hAexWjT+P37YCjk7zE3D1qhPdY6mtEGS1e0sZgU6g==" saltValue="f31UWBV3ECb7wwamCP9p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KyvgLDeo67XTcA0t4Kq8zRb0EOfUONO/iK3Kt9kTnHKGQvJm0G2q45utMeAordQIs3iwl++pYkbHIbHjO8Cvg==" saltValue="yUANY4j3EdtS0UQm756a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9.79577742E-2</v>
      </c>
      <c r="C3" s="18">
        <f>frac_mam_1_5months * 2.6</f>
        <v>9.79577742E-2</v>
      </c>
      <c r="D3" s="18">
        <f>frac_mam_6_11months * 2.6</f>
        <v>4.3466602399999998E-2</v>
      </c>
      <c r="E3" s="18">
        <f>frac_mam_12_23months * 2.6</f>
        <v>1.8051505420000002E-2</v>
      </c>
      <c r="F3" s="18">
        <f>frac_mam_24_59months * 2.6</f>
        <v>2.2022551720000002E-2</v>
      </c>
    </row>
    <row r="4" spans="1:6" ht="15.75" customHeight="1" x14ac:dyDescent="0.25">
      <c r="A4" s="4" t="s">
        <v>208</v>
      </c>
      <c r="B4" s="18">
        <f>frac_sam_1month * 2.6</f>
        <v>0.1194798644</v>
      </c>
      <c r="C4" s="18">
        <f>frac_sam_1_5months * 2.6</f>
        <v>0.1194798644</v>
      </c>
      <c r="D4" s="18">
        <f>frac_sam_6_11months * 2.6</f>
        <v>4.0093019200000003E-2</v>
      </c>
      <c r="E4" s="18">
        <f>frac_sam_12_23months * 2.6</f>
        <v>5.8565746199999999E-3</v>
      </c>
      <c r="F4" s="18">
        <f>frac_sam_24_59months * 2.6</f>
        <v>1.5233741119999998E-2</v>
      </c>
    </row>
  </sheetData>
  <sheetProtection algorithmName="SHA-512" hashValue="gbeGf6l5lfEKNX2YMWsi+GuZqVih2ZiIKW70aAaF5FSX90iiUkqqfaGgwsVFDFOMXgI9bzMlTxa/FhBumwfNng==" saltValue="mYX+jAB1FAsuNsB1+iss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0.152</v>
      </c>
      <c r="E2" s="65">
        <f>food_insecure</f>
        <v>0.152</v>
      </c>
      <c r="F2" s="65">
        <f>food_insecure</f>
        <v>0.152</v>
      </c>
      <c r="G2" s="65">
        <f>food_insecure</f>
        <v>0.152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0.152</v>
      </c>
      <c r="F5" s="65">
        <f>food_insecure</f>
        <v>0.152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0.152</v>
      </c>
      <c r="F8" s="65">
        <f>food_insecure</f>
        <v>0.152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0.152</v>
      </c>
      <c r="F9" s="65">
        <f>food_insecure</f>
        <v>0.152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0.59499999999999997</v>
      </c>
      <c r="E10" s="65">
        <f>IF(ISBLANK(comm_deliv), frac_children_health_facility,1)</f>
        <v>0.59499999999999997</v>
      </c>
      <c r="F10" s="65">
        <f>IF(ISBLANK(comm_deliv), frac_children_health_facility,1)</f>
        <v>0.59499999999999997</v>
      </c>
      <c r="G10" s="65">
        <f>IF(ISBLANK(comm_deliv), frac_children_health_facility,1)</f>
        <v>0.59499999999999997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0.152</v>
      </c>
      <c r="I15" s="65">
        <f>food_insecure</f>
        <v>0.152</v>
      </c>
      <c r="J15" s="65">
        <f>food_insecure</f>
        <v>0.152</v>
      </c>
      <c r="K15" s="65">
        <f>food_insecure</f>
        <v>0.152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0.16465689623263996</v>
      </c>
      <c r="M25" s="65">
        <f>(1-food_insecure)*(0.49)+food_insecure*(0.7)</f>
        <v>0.52191999999999994</v>
      </c>
      <c r="N25" s="65">
        <f>(1-food_insecure)*(0.49)+food_insecure*(0.7)</f>
        <v>0.52191999999999994</v>
      </c>
      <c r="O25" s="65">
        <f>(1-food_insecure)*(0.49)+food_insecure*(0.7)</f>
        <v>0.52191999999999994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7.0567241242559975E-2</v>
      </c>
      <c r="M26" s="65">
        <f>(1-food_insecure)*(0.21)+food_insecure*(0.3)</f>
        <v>0.22367999999999999</v>
      </c>
      <c r="N26" s="65">
        <f>(1-food_insecure)*(0.21)+food_insecure*(0.3)</f>
        <v>0.22367999999999999</v>
      </c>
      <c r="O26" s="65">
        <f>(1-food_insecure)*(0.21)+food_insecure*(0.3)</f>
        <v>0.22367999999999999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8.0258879524799973E-2</v>
      </c>
      <c r="M27" s="65">
        <f>(1-food_insecure)*(0.3)</f>
        <v>0.25439999999999996</v>
      </c>
      <c r="N27" s="65">
        <f>(1-food_insecure)*(0.3)</f>
        <v>0.25439999999999996</v>
      </c>
      <c r="O27" s="65">
        <f>(1-food_insecure)*(0.3)</f>
        <v>0.25439999999999996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50Brdcx+4/JRfB8F64JDSw8V1R4e8P+i3iEsQNNhTK9hWYXORYx3gukO3zp+wRBCw7Y8N9O88bFe/dkC3K3DOg==" saltValue="AROt/nNEx/saWrIJ2jRj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tsTcCaW0cRNvG+LasHQqSmTszfRo03Hi6JhauO3YEnvEitd9WLcEqS3x3QVPBqAybIiZLBL7Yy8ffaWGi0Oyw==" saltValue="WqOsiWGIjGMdoePKKnQt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fHRzqLFif4EyFkN5ZroveZ6eOKzCd1xbNyvtC0yPs84qiNykceZbZsencq5LtgEStpvjk2WHJIriUvEipVaEA==" saltValue="bfsk/Om8WEzBAZHejqQa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I5oqJi8Uq2eWa3+jg7KgIOx7Qxt0lup6zZw41UQIcf/BoiqYDYAjZY1tVOWA9dNZSWQSyA8zHw9R/FQkJ92AQ==" saltValue="gBgBNtqiax3RQzKWRHwxp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OXjn71MNZZqJaGMaHKTmbAHGqE6MOeirK1DfAMEaVMpUYSzx/dBKAiuGLRW1wYHtxRVWdgVqfbvpmL4wrV9nQ==" saltValue="N+41Svj4VOGDkktBqlig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+DB3IBZ0GogjJ1qKCKQEAZRPDl0BcoVi3LcvmsfoGTcXbggHrDs7ttH21YeqJIz6Az2sUow76m71/6yYj0mLA==" saltValue="PJ87QJ0yQkIJxvZg8IQF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192914.56520000001</v>
      </c>
      <c r="C2" s="53">
        <v>387000</v>
      </c>
      <c r="D2" s="53">
        <v>838000</v>
      </c>
      <c r="E2" s="53">
        <v>6359000</v>
      </c>
      <c r="F2" s="53">
        <v>5895000</v>
      </c>
      <c r="G2" s="14">
        <f t="shared" ref="G2:G11" si="0">C2+D2+E2+F2</f>
        <v>13479000</v>
      </c>
      <c r="H2" s="14">
        <f t="shared" ref="H2:H11" si="1">(B2 + stillbirth*B2/(1000-stillbirth))/(1-abortion)</f>
        <v>204423.09976233757</v>
      </c>
      <c r="I2" s="14">
        <f t="shared" ref="I2:I11" si="2">G2-H2</f>
        <v>13274576.900237663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189486.5154</v>
      </c>
      <c r="C3" s="53">
        <v>390000</v>
      </c>
      <c r="D3" s="53">
        <v>819000</v>
      </c>
      <c r="E3" s="53">
        <v>6329000</v>
      </c>
      <c r="F3" s="53">
        <v>5967000</v>
      </c>
      <c r="G3" s="14">
        <f t="shared" si="0"/>
        <v>13505000</v>
      </c>
      <c r="H3" s="14">
        <f t="shared" si="1"/>
        <v>200790.54581013005</v>
      </c>
      <c r="I3" s="14">
        <f t="shared" si="2"/>
        <v>13304209.454189871</v>
      </c>
    </row>
    <row r="4" spans="1:9" ht="15.75" customHeight="1" x14ac:dyDescent="0.25">
      <c r="A4" s="7">
        <f t="shared" si="3"/>
        <v>2023</v>
      </c>
      <c r="B4" s="52">
        <v>185903.484</v>
      </c>
      <c r="C4" s="53">
        <v>396000</v>
      </c>
      <c r="D4" s="53">
        <v>803000</v>
      </c>
      <c r="E4" s="53">
        <v>6288000</v>
      </c>
      <c r="F4" s="53">
        <v>6021000</v>
      </c>
      <c r="G4" s="14">
        <f t="shared" si="0"/>
        <v>13508000</v>
      </c>
      <c r="H4" s="14">
        <f t="shared" si="1"/>
        <v>196993.7646569059</v>
      </c>
      <c r="I4" s="14">
        <f t="shared" si="2"/>
        <v>13311006.235343095</v>
      </c>
    </row>
    <row r="5" spans="1:9" ht="15.75" customHeight="1" x14ac:dyDescent="0.25">
      <c r="A5" s="7">
        <f t="shared" si="3"/>
        <v>2024</v>
      </c>
      <c r="B5" s="52">
        <v>182155.84319999989</v>
      </c>
      <c r="C5" s="53">
        <v>404000</v>
      </c>
      <c r="D5" s="53">
        <v>790000</v>
      </c>
      <c r="E5" s="53">
        <v>6250000</v>
      </c>
      <c r="F5" s="53">
        <v>6064000</v>
      </c>
      <c r="G5" s="14">
        <f t="shared" si="0"/>
        <v>13508000</v>
      </c>
      <c r="H5" s="14">
        <f t="shared" si="1"/>
        <v>193022.55414546738</v>
      </c>
      <c r="I5" s="14">
        <f t="shared" si="2"/>
        <v>13314977.445854533</v>
      </c>
    </row>
    <row r="6" spans="1:9" ht="15.75" customHeight="1" x14ac:dyDescent="0.25">
      <c r="A6" s="7">
        <f t="shared" si="3"/>
        <v>2025</v>
      </c>
      <c r="B6" s="52">
        <v>178250.016</v>
      </c>
      <c r="C6" s="53">
        <v>416000</v>
      </c>
      <c r="D6" s="53">
        <v>780000</v>
      </c>
      <c r="E6" s="53">
        <v>6227000</v>
      </c>
      <c r="F6" s="53">
        <v>6099000</v>
      </c>
      <c r="G6" s="14">
        <f t="shared" si="0"/>
        <v>13522000</v>
      </c>
      <c r="H6" s="14">
        <f t="shared" si="1"/>
        <v>188883.72044707733</v>
      </c>
      <c r="I6" s="14">
        <f t="shared" si="2"/>
        <v>13333116.279552924</v>
      </c>
    </row>
    <row r="7" spans="1:9" ht="15.75" customHeight="1" x14ac:dyDescent="0.25">
      <c r="A7" s="7">
        <f t="shared" si="3"/>
        <v>2026</v>
      </c>
      <c r="B7" s="52">
        <v>175602.51519999999</v>
      </c>
      <c r="C7" s="53">
        <v>431000</v>
      </c>
      <c r="D7" s="53">
        <v>774000</v>
      </c>
      <c r="E7" s="53">
        <v>6218000</v>
      </c>
      <c r="F7" s="53">
        <v>6125000</v>
      </c>
      <c r="G7" s="14">
        <f t="shared" si="0"/>
        <v>13548000</v>
      </c>
      <c r="H7" s="14">
        <f t="shared" si="1"/>
        <v>186078.28002012882</v>
      </c>
      <c r="I7" s="14">
        <f t="shared" si="2"/>
        <v>13361921.719979871</v>
      </c>
    </row>
    <row r="8" spans="1:9" ht="15.75" customHeight="1" x14ac:dyDescent="0.25">
      <c r="A8" s="7">
        <f t="shared" si="3"/>
        <v>2027</v>
      </c>
      <c r="B8" s="52">
        <v>172829.04120000001</v>
      </c>
      <c r="C8" s="53">
        <v>450000</v>
      </c>
      <c r="D8" s="53">
        <v>772000</v>
      </c>
      <c r="E8" s="53">
        <v>6222000</v>
      </c>
      <c r="F8" s="53">
        <v>6147000</v>
      </c>
      <c r="G8" s="14">
        <f t="shared" si="0"/>
        <v>13591000</v>
      </c>
      <c r="H8" s="14">
        <f t="shared" si="1"/>
        <v>183139.35132077188</v>
      </c>
      <c r="I8" s="14">
        <f t="shared" si="2"/>
        <v>13407860.648679228</v>
      </c>
    </row>
    <row r="9" spans="1:9" ht="15.75" customHeight="1" x14ac:dyDescent="0.25">
      <c r="A9" s="7">
        <f t="shared" si="3"/>
        <v>2028</v>
      </c>
      <c r="B9" s="52">
        <v>169947.71919999999</v>
      </c>
      <c r="C9" s="53">
        <v>470000</v>
      </c>
      <c r="D9" s="53">
        <v>774000</v>
      </c>
      <c r="E9" s="53">
        <v>6238000</v>
      </c>
      <c r="F9" s="53">
        <v>6161000</v>
      </c>
      <c r="G9" s="14">
        <f t="shared" si="0"/>
        <v>13643000</v>
      </c>
      <c r="H9" s="14">
        <f t="shared" si="1"/>
        <v>180086.14082812308</v>
      </c>
      <c r="I9" s="14">
        <f t="shared" si="2"/>
        <v>13462913.859171877</v>
      </c>
    </row>
    <row r="10" spans="1:9" ht="15.75" customHeight="1" x14ac:dyDescent="0.25">
      <c r="A10" s="7">
        <f t="shared" si="3"/>
        <v>2029</v>
      </c>
      <c r="B10" s="52">
        <v>166949.26079999999</v>
      </c>
      <c r="C10" s="53">
        <v>486000</v>
      </c>
      <c r="D10" s="53">
        <v>781000</v>
      </c>
      <c r="E10" s="53">
        <v>6256000</v>
      </c>
      <c r="F10" s="53">
        <v>6166000</v>
      </c>
      <c r="G10" s="14">
        <f t="shared" si="0"/>
        <v>13689000</v>
      </c>
      <c r="H10" s="14">
        <f t="shared" si="1"/>
        <v>176908.80603227211</v>
      </c>
      <c r="I10" s="14">
        <f t="shared" si="2"/>
        <v>13512091.193967728</v>
      </c>
    </row>
    <row r="11" spans="1:9" ht="15.75" customHeight="1" x14ac:dyDescent="0.25">
      <c r="A11" s="7">
        <f t="shared" si="3"/>
        <v>2030</v>
      </c>
      <c r="B11" s="52">
        <v>163863.92000000001</v>
      </c>
      <c r="C11" s="53">
        <v>497000</v>
      </c>
      <c r="D11" s="53">
        <v>793000</v>
      </c>
      <c r="E11" s="53">
        <v>6272000</v>
      </c>
      <c r="F11" s="53">
        <v>6162000</v>
      </c>
      <c r="G11" s="14">
        <f t="shared" si="0"/>
        <v>13724000</v>
      </c>
      <c r="H11" s="14">
        <f t="shared" si="1"/>
        <v>173639.4057694909</v>
      </c>
      <c r="I11" s="14">
        <f t="shared" si="2"/>
        <v>13550360.594230508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nwoYnQbTrQ03mpjArZ+Tb45nwMNGVrRBhfX0qRtGsB/RXTDTSedl59Ywi9zuRZ53uOpBBoINVkEPHfLdBnyYw==" saltValue="uh6q8YDWmLrQ8qDNFk2Kz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UoJ/arhv92RvlaIXvY6ZLCBXzsmrtpxc1H+syzSwot2XdebbxL+cowH8ygjO1aSeUFB+AIrIZDpaUEhUtStiA==" saltValue="o00Xcvgc13E/2/Mjysfh5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3yThHhoA5yjumoa7Bm5o2ovcFRw1MB7pVdt2EklWx5D2DTi3ln9wbISyJjiyYef7w0wL6FAkPOOQr8E57woOQ==" saltValue="2200qKpmc61w4rQcPbse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/1hd1yyKacYlbbEby0rC6lTCmpR4naTN36ZcM4ioSrsOOmFhANNrSZ8AWgI4XCODffnLRfeXiRzRjc9fYkRf0A==" saltValue="1DWaOmXWHCAkBqky23hj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7HcmkoTe4P+rXV5hwF8eUATr0d50F3Jh/E2NYh6rkMfMvqXQU2JzQeeU582YfQVzsmniIMfIM93uWlICqdGrg==" saltValue="1nSzgB00a/Jo82LCs4/L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yAMXIL2C1fj0dfh/0vo5ayq7HtDRbtn0zaE9rGoB/cWYjMBnDoNjuX5QxQajwqUdXr/mg/t1FuoyzUpMlPLwg==" saltValue="CSTPw3zFVXqCLO0DVAzp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2xr8H0eKCZEXcCF8aBMDl2RbNNJuJaBk3POHkC7z5G8sskbvZKVFl0DRICTB/Q9G8eGCS9OM1evfGya1bB1Rg==" saltValue="qG19kHmtdIJoYExmbMYL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cyNORE54/lG7Fd2QH2U/NMFU7xwg2/vDHygEUACtFvxFzQ6NSpgzydrbUGY0l/zpyDO2UG/lenEk3xZr0MS5w==" saltValue="JlwZUlLnGDtPwg+pHlSX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HmN5WVm49kBp5LwEOtOoAP8f5cspmIb1FYj9coBQBDGAVcnuL+D91LBCF6kWdcKl9WJ9i3KE5GfLG1MhCRDBA==" saltValue="jhZ5LCPkQlxFd+Ex9iFt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CNETpGSekh8Fg5GWJnkco0ZBBMKsH9tqPiVUSJL+dua+Ig9tUKuA9pzzKSMHgdz0XrWq8xXylOKzYEba3cU5A==" saltValue="86Gs0zvjCjhZ7EHVTZsF5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4.7667660119247293E-2</v>
      </c>
    </row>
    <row r="5" spans="1:8" ht="15.75" customHeight="1" x14ac:dyDescent="0.25">
      <c r="B5" s="16" t="s">
        <v>80</v>
      </c>
      <c r="C5" s="54">
        <v>3.729571836457974E-2</v>
      </c>
    </row>
    <row r="6" spans="1:8" ht="15.75" customHeight="1" x14ac:dyDescent="0.25">
      <c r="B6" s="16" t="s">
        <v>81</v>
      </c>
      <c r="C6" s="54">
        <v>0.16580467752429509</v>
      </c>
    </row>
    <row r="7" spans="1:8" ht="15.75" customHeight="1" x14ac:dyDescent="0.25">
      <c r="B7" s="16" t="s">
        <v>82</v>
      </c>
      <c r="C7" s="54">
        <v>0.34745256024387122</v>
      </c>
    </row>
    <row r="8" spans="1:8" ht="15.75" customHeight="1" x14ac:dyDescent="0.25">
      <c r="B8" s="16" t="s">
        <v>83</v>
      </c>
      <c r="C8" s="54">
        <v>1.140553606454835E-2</v>
      </c>
    </row>
    <row r="9" spans="1:8" ht="15.75" customHeight="1" x14ac:dyDescent="0.25">
      <c r="B9" s="16" t="s">
        <v>84</v>
      </c>
      <c r="C9" s="54">
        <v>0.25396543930383741</v>
      </c>
    </row>
    <row r="10" spans="1:8" ht="15.75" customHeight="1" x14ac:dyDescent="0.25">
      <c r="B10" s="16" t="s">
        <v>85</v>
      </c>
      <c r="C10" s="54">
        <v>0.1364084083796209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5.579323736121862E-2</v>
      </c>
      <c r="D14" s="54">
        <v>5.579323736121862E-2</v>
      </c>
      <c r="E14" s="54">
        <v>5.579323736121862E-2</v>
      </c>
      <c r="F14" s="54">
        <v>5.579323736121862E-2</v>
      </c>
    </row>
    <row r="15" spans="1:8" ht="15.75" customHeight="1" x14ac:dyDescent="0.25">
      <c r="B15" s="16" t="s">
        <v>88</v>
      </c>
      <c r="C15" s="54">
        <v>0.1413092190751985</v>
      </c>
      <c r="D15" s="54">
        <v>0.1413092190751985</v>
      </c>
      <c r="E15" s="54">
        <v>0.1413092190751985</v>
      </c>
      <c r="F15" s="54">
        <v>0.1413092190751985</v>
      </c>
    </row>
    <row r="16" spans="1:8" ht="15.75" customHeight="1" x14ac:dyDescent="0.25">
      <c r="B16" s="16" t="s">
        <v>89</v>
      </c>
      <c r="C16" s="54">
        <v>2.064477032896795E-2</v>
      </c>
      <c r="D16" s="54">
        <v>2.064477032896795E-2</v>
      </c>
      <c r="E16" s="54">
        <v>2.064477032896795E-2</v>
      </c>
      <c r="F16" s="54">
        <v>2.064477032896795E-2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2.2267743456090189E-2</v>
      </c>
      <c r="D19" s="54">
        <v>2.2267743456090189E-2</v>
      </c>
      <c r="E19" s="54">
        <v>2.2267743456090189E-2</v>
      </c>
      <c r="F19" s="54">
        <v>2.2267743456090189E-2</v>
      </c>
    </row>
    <row r="20" spans="1:8" ht="15.75" customHeight="1" x14ac:dyDescent="0.25">
      <c r="B20" s="16" t="s">
        <v>93</v>
      </c>
      <c r="C20" s="54">
        <v>9.3428403910002754E-3</v>
      </c>
      <c r="D20" s="54">
        <v>9.3428403910002754E-3</v>
      </c>
      <c r="E20" s="54">
        <v>9.3428403910002754E-3</v>
      </c>
      <c r="F20" s="54">
        <v>9.3428403910002754E-3</v>
      </c>
    </row>
    <row r="21" spans="1:8" ht="15.75" customHeight="1" x14ac:dyDescent="0.25">
      <c r="B21" s="16" t="s">
        <v>94</v>
      </c>
      <c r="C21" s="54">
        <v>8.1075447214929056E-2</v>
      </c>
      <c r="D21" s="54">
        <v>8.1075447214929056E-2</v>
      </c>
      <c r="E21" s="54">
        <v>8.1075447214929056E-2</v>
      </c>
      <c r="F21" s="54">
        <v>8.1075447214929056E-2</v>
      </c>
    </row>
    <row r="22" spans="1:8" ht="15.75" customHeight="1" x14ac:dyDescent="0.25">
      <c r="B22" s="16" t="s">
        <v>95</v>
      </c>
      <c r="C22" s="54">
        <v>0.66956674217259537</v>
      </c>
      <c r="D22" s="54">
        <v>0.66956674217259537</v>
      </c>
      <c r="E22" s="54">
        <v>0.66956674217259537</v>
      </c>
      <c r="F22" s="54">
        <v>0.66956674217259537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1.11E-2</v>
      </c>
    </row>
    <row r="27" spans="1:8" ht="15.75" customHeight="1" x14ac:dyDescent="0.25">
      <c r="B27" s="16" t="s">
        <v>102</v>
      </c>
      <c r="C27" s="54">
        <v>3.7000000000000002E-3</v>
      </c>
    </row>
    <row r="28" spans="1:8" ht="15.75" customHeight="1" x14ac:dyDescent="0.25">
      <c r="B28" s="16" t="s">
        <v>103</v>
      </c>
      <c r="C28" s="54">
        <v>0.34670000000000001</v>
      </c>
    </row>
    <row r="29" spans="1:8" ht="15.75" customHeight="1" x14ac:dyDescent="0.25">
      <c r="B29" s="16" t="s">
        <v>104</v>
      </c>
      <c r="C29" s="54">
        <v>0.10580000000000001</v>
      </c>
    </row>
    <row r="30" spans="1:8" ht="15.75" customHeight="1" x14ac:dyDescent="0.25">
      <c r="B30" s="16" t="s">
        <v>2</v>
      </c>
      <c r="C30" s="54">
        <v>4.4900000000000002E-2</v>
      </c>
    </row>
    <row r="31" spans="1:8" ht="15.75" customHeight="1" x14ac:dyDescent="0.25">
      <c r="B31" s="16" t="s">
        <v>105</v>
      </c>
      <c r="C31" s="54">
        <v>3.5099999999999999E-2</v>
      </c>
    </row>
    <row r="32" spans="1:8" ht="15.75" customHeight="1" x14ac:dyDescent="0.25">
      <c r="B32" s="16" t="s">
        <v>106</v>
      </c>
      <c r="C32" s="54">
        <v>8.1199999999999994E-2</v>
      </c>
    </row>
    <row r="33" spans="2:3" ht="15.75" customHeight="1" x14ac:dyDescent="0.25">
      <c r="B33" s="16" t="s">
        <v>107</v>
      </c>
      <c r="C33" s="54">
        <v>9.2699999999999991E-2</v>
      </c>
    </row>
    <row r="34" spans="2:3" ht="15.75" customHeight="1" x14ac:dyDescent="0.25">
      <c r="B34" s="16" t="s">
        <v>108</v>
      </c>
      <c r="C34" s="54">
        <v>0.27879999999776478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z7sAXGqiXtFPrXwWO8QhlXKh0LIuvO6P4CuZ9lFMnSBf14U0N2/dofvoFGJ2NdViiSXMQRIW5/gpExTAbWJV/w==" saltValue="NzCQBg7qKpVuN0bGRZI9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0.74188545000000006</v>
      </c>
      <c r="D2" s="55">
        <v>0.74188545000000006</v>
      </c>
      <c r="E2" s="55">
        <v>0.8327570299999999</v>
      </c>
      <c r="F2" s="55">
        <v>0.79756309999999997</v>
      </c>
      <c r="G2" s="55">
        <v>0.75786140000000002</v>
      </c>
    </row>
    <row r="3" spans="1:15" ht="15.75" customHeight="1" x14ac:dyDescent="0.25">
      <c r="B3" s="7" t="s">
        <v>113</v>
      </c>
      <c r="C3" s="55">
        <v>0.14876492999999999</v>
      </c>
      <c r="D3" s="55">
        <v>0.14876492999999999</v>
      </c>
      <c r="E3" s="55">
        <v>9.1962423000000001E-2</v>
      </c>
      <c r="F3" s="55">
        <v>0.11878573000000001</v>
      </c>
      <c r="G3" s="55">
        <v>0.16226217000000001</v>
      </c>
    </row>
    <row r="4" spans="1:15" ht="15.75" customHeight="1" x14ac:dyDescent="0.25">
      <c r="B4" s="7" t="s">
        <v>114</v>
      </c>
      <c r="C4" s="56">
        <v>5.6270803999999987E-2</v>
      </c>
      <c r="D4" s="56">
        <v>5.6270803999999987E-2</v>
      </c>
      <c r="E4" s="56">
        <v>4.6593417999999998E-2</v>
      </c>
      <c r="F4" s="56">
        <v>4.2573742999999997E-2</v>
      </c>
      <c r="G4" s="56">
        <v>4.4178987000000003E-2</v>
      </c>
    </row>
    <row r="5" spans="1:15" ht="15.75" customHeight="1" x14ac:dyDescent="0.25">
      <c r="B5" s="7" t="s">
        <v>115</v>
      </c>
      <c r="C5" s="56">
        <v>5.3078814000000002E-2</v>
      </c>
      <c r="D5" s="56">
        <v>5.3078814000000002E-2</v>
      </c>
      <c r="E5" s="56">
        <v>2.8687131000000001E-2</v>
      </c>
      <c r="F5" s="56">
        <v>4.1077465999999993E-2</v>
      </c>
      <c r="G5" s="56">
        <v>3.5697379000000001E-2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0.79662643</v>
      </c>
      <c r="D8" s="55">
        <v>0.79662643</v>
      </c>
      <c r="E8" s="55">
        <v>0.90366814000000006</v>
      </c>
      <c r="F8" s="55">
        <v>0.95580924999999994</v>
      </c>
      <c r="G8" s="55">
        <v>0.94421065999999998</v>
      </c>
    </row>
    <row r="9" spans="1:15" ht="15.75" customHeight="1" x14ac:dyDescent="0.25">
      <c r="B9" s="7" t="s">
        <v>118</v>
      </c>
      <c r="C9" s="55">
        <v>0.11974366</v>
      </c>
      <c r="D9" s="55">
        <v>0.11974366</v>
      </c>
      <c r="E9" s="55">
        <v>6.4193597000000005E-2</v>
      </c>
      <c r="F9" s="55">
        <v>3.4995331999999997E-2</v>
      </c>
      <c r="G9" s="55">
        <v>4.1460028000000003E-2</v>
      </c>
    </row>
    <row r="10" spans="1:15" ht="15.75" customHeight="1" x14ac:dyDescent="0.25">
      <c r="B10" s="7" t="s">
        <v>119</v>
      </c>
      <c r="C10" s="56">
        <v>3.7676067000000001E-2</v>
      </c>
      <c r="D10" s="56">
        <v>3.7676067000000001E-2</v>
      </c>
      <c r="E10" s="56">
        <v>1.6717923999999999E-2</v>
      </c>
      <c r="F10" s="56">
        <v>6.9428867000000003E-3</v>
      </c>
      <c r="G10" s="56">
        <v>8.4702122000000005E-3</v>
      </c>
    </row>
    <row r="11" spans="1:15" ht="15.75" customHeight="1" x14ac:dyDescent="0.25">
      <c r="B11" s="7" t="s">
        <v>120</v>
      </c>
      <c r="C11" s="56">
        <v>4.5953793999999999E-2</v>
      </c>
      <c r="D11" s="56">
        <v>4.5953793999999999E-2</v>
      </c>
      <c r="E11" s="56">
        <v>1.5420392E-2</v>
      </c>
      <c r="F11" s="56">
        <v>2.2525287E-3</v>
      </c>
      <c r="G11" s="56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0.42884647224999989</v>
      </c>
      <c r="D14" s="57">
        <v>0.41391502033799987</v>
      </c>
      <c r="E14" s="57">
        <v>0.41391502033799987</v>
      </c>
      <c r="F14" s="57">
        <v>0.18722120341099999</v>
      </c>
      <c r="G14" s="57">
        <v>0.18722120341099999</v>
      </c>
      <c r="H14" s="58">
        <v>0.36699999999999999</v>
      </c>
      <c r="I14" s="58">
        <v>0.36699999999999999</v>
      </c>
      <c r="J14" s="58">
        <v>0.36699999999999999</v>
      </c>
      <c r="K14" s="58">
        <v>0.36699999999999999</v>
      </c>
      <c r="L14" s="58">
        <v>0.18003878196199999</v>
      </c>
      <c r="M14" s="58">
        <v>0.15412009840300001</v>
      </c>
      <c r="N14" s="58">
        <v>0.1657688540965</v>
      </c>
      <c r="O14" s="58">
        <v>0.1558102860385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0.22118922349504352</v>
      </c>
      <c r="D15" s="55">
        <f t="shared" si="0"/>
        <v>0.21348792135597977</v>
      </c>
      <c r="E15" s="55">
        <f t="shared" si="0"/>
        <v>0.21348792135597977</v>
      </c>
      <c r="F15" s="55">
        <f t="shared" si="0"/>
        <v>9.6564424063037613E-2</v>
      </c>
      <c r="G15" s="55">
        <f t="shared" si="0"/>
        <v>9.6564424063037613E-2</v>
      </c>
      <c r="H15" s="55">
        <f t="shared" si="0"/>
        <v>0.18929022453368449</v>
      </c>
      <c r="I15" s="55">
        <f t="shared" si="0"/>
        <v>0.18929022453368449</v>
      </c>
      <c r="J15" s="55">
        <f t="shared" si="0"/>
        <v>0.18929022453368449</v>
      </c>
      <c r="K15" s="55">
        <f t="shared" si="0"/>
        <v>0.18929022453368449</v>
      </c>
      <c r="L15" s="55">
        <f t="shared" si="0"/>
        <v>9.2859894992801201E-2</v>
      </c>
      <c r="M15" s="55">
        <f t="shared" si="0"/>
        <v>7.9491629514597872E-2</v>
      </c>
      <c r="N15" s="55">
        <f t="shared" si="0"/>
        <v>8.5499791859994734E-2</v>
      </c>
      <c r="O15" s="55">
        <f t="shared" si="0"/>
        <v>8.0363389724483023E-2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K5TfvwlIzXIEhy4nD7n69kM6uLgEL2A0IDcopQ/JbAzR3QwSLi66BaoQ87BRjF5VdxxSSk9SZBb8TGg1UzzUvg==" saltValue="kbdVSdla7uKJH+UbF4U3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0.22651660000000001</v>
      </c>
      <c r="D2" s="56">
        <v>0.1186436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0.34792010000000001</v>
      </c>
      <c r="D3" s="56">
        <v>0.13020860000000001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0.36197590000000002</v>
      </c>
      <c r="D4" s="56">
        <v>0.54891789999999996</v>
      </c>
      <c r="E4" s="56">
        <v>0.64767473936080899</v>
      </c>
      <c r="F4" s="56">
        <v>0.33920136094093301</v>
      </c>
      <c r="G4" s="56">
        <v>0</v>
      </c>
    </row>
    <row r="5" spans="1:7" x14ac:dyDescent="0.25">
      <c r="B5" s="98" t="s">
        <v>132</v>
      </c>
      <c r="C5" s="55">
        <v>6.3587400000000099E-2</v>
      </c>
      <c r="D5" s="55">
        <v>0.20222989999999999</v>
      </c>
      <c r="E5" s="55">
        <v>0.35232526063919101</v>
      </c>
      <c r="F5" s="55">
        <v>0.66079863905906711</v>
      </c>
      <c r="G5" s="55">
        <v>1</v>
      </c>
    </row>
  </sheetData>
  <sheetProtection algorithmName="SHA-512" hashValue="kZIMdShlx1oGDMG/oc9eYW/pwNgnKC/GWc9ErI/Z/WXpk4tLzYArK9iEi6a7GtbZaQPZxFuk68sb84Z9u5KV4A==" saltValue="rVpA44tvu1uW/bIXEb9A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wclCJxUKj9qlbRLXZ+5wAr2rRbHLLtnVxVZ7Gk6hWHgEiJpGr5pDO6ZX2JRoihOSgW/8olWCYiYojbdxZIvHw==" saltValue="HM2urIdkftq3DusOtwlZ7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LUfjSBkG62YScPa6GH1mp0tSx4k03n/gaRo3r8Vvj0xIP9RQFnfc9B+9HpdIrprvtaF8/XFCQeY2MapZXDKXA==" saltValue="PC5o2VBYeHS0k/UT+EOIA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Ssgo8Chz/PusjkyW9oR4gLKd94JKjqHGpl779qK12EvH0ngfWYMoDjWsa7Km9dJwNQvd3356C/N3g51NXLzTiw==" saltValue="w0RcmC0dly6xEmNz4ajf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h92zSyMQGSAcytax2FEYPxfx/ly1IT+mHcsjEYVw6d706oUaRgKzJWl1jGJMgRiWz2BmlniskYE+fLHmE0Mig==" saltValue="szrCzM15UpyKuoCp3PKy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2022-02-01T05:02:17Z</dcterms:modified>
</cp:coreProperties>
</file>