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E8924513-811F-4198-A891-9197C9506DD0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3" i="2"/>
  <c r="A25" i="2"/>
  <c r="A17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2" i="2" s="1"/>
  <c r="C33" i="1"/>
  <c r="C20" i="1"/>
  <c r="A16" i="2" l="1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15" i="2"/>
  <c r="A23" i="2"/>
  <c r="A31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<sst xmlns="http://schemas.openxmlformats.org/spreadsheetml/2006/main" count="2092" uniqueCount="337">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</sst>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2383119.640625</v>
      </c>
    </row>
    <row r="8" spans="1:3" ht="15" customHeight="1" x14ac:dyDescent="0.25">
      <c r="B8" s="7" t="s">
        <v>19</v>
      </c>
      <c r="C8" s="46">
        <v>9.8000000000000004E-2</v>
      </c>
    </row>
    <row r="9" spans="1:3" ht="15" customHeight="1" x14ac:dyDescent="0.25">
      <c r="B9" s="7" t="s">
        <v>20</v>
      </c>
      <c r="C9" s="47">
        <v>0.46200000000000002</v>
      </c>
    </row>
    <row r="10" spans="1:3" ht="15" customHeight="1" x14ac:dyDescent="0.25">
      <c r="B10" s="7" t="s">
        <v>21</v>
      </c>
      <c r="C10" s="47">
        <v>0.81408699039999999</v>
      </c>
    </row>
    <row r="11" spans="1:3" ht="15" customHeight="1" x14ac:dyDescent="0.25">
      <c r="B11" s="7" t="s">
        <v>22</v>
      </c>
      <c r="C11" s="46">
        <v>0.73699999999999999</v>
      </c>
    </row>
    <row r="12" spans="1:3" ht="15" customHeight="1" x14ac:dyDescent="0.25">
      <c r="B12" s="7" t="s">
        <v>23</v>
      </c>
      <c r="C12" s="46">
        <v>0.81099999999999994</v>
      </c>
    </row>
    <row r="13" spans="1:3" ht="15" customHeight="1" x14ac:dyDescent="0.25">
      <c r="B13" s="7" t="s">
        <v>24</v>
      </c>
      <c r="C13" s="46">
        <v>0.30299999999999999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8.1799999999999998E-2</v>
      </c>
    </row>
    <row r="24" spans="1:3" ht="15" customHeight="1" x14ac:dyDescent="0.25">
      <c r="B24" s="12" t="s">
        <v>33</v>
      </c>
      <c r="C24" s="47">
        <v>0.59670000000000001</v>
      </c>
    </row>
    <row r="25" spans="1:3" ht="15" customHeight="1" x14ac:dyDescent="0.25">
      <c r="B25" s="12" t="s">
        <v>34</v>
      </c>
      <c r="C25" s="47">
        <v>0.30309999999999998</v>
      </c>
    </row>
    <row r="26" spans="1:3" ht="15" customHeight="1" x14ac:dyDescent="0.25">
      <c r="B26" s="12" t="s">
        <v>35</v>
      </c>
      <c r="C26" s="47">
        <v>1.84E-2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0.40400000000000003</v>
      </c>
    </row>
    <row r="30" spans="1:3" ht="14.25" customHeight="1" x14ac:dyDescent="0.25">
      <c r="B30" s="22" t="s">
        <v>38</v>
      </c>
      <c r="C30" s="49">
        <v>3.5000000000000003E-2</v>
      </c>
    </row>
    <row r="31" spans="1:3" ht="14.25" customHeight="1" x14ac:dyDescent="0.25">
      <c r="B31" s="22" t="s">
        <v>39</v>
      </c>
      <c r="C31" s="49">
        <v>8.199999999999999E-2</v>
      </c>
    </row>
    <row r="32" spans="1:3" ht="14.25" customHeight="1" x14ac:dyDescent="0.25">
      <c r="B32" s="22" t="s">
        <v>40</v>
      </c>
      <c r="C32" s="49">
        <v>0.47899999999999998</v>
      </c>
    </row>
    <row r="33" spans="1:5" ht="13.2" customHeight="1" x14ac:dyDescent="0.25">
      <c r="B33" s="24" t="s">
        <v>41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14.591883124677</v>
      </c>
    </row>
    <row r="38" spans="1:5" ht="15" customHeight="1" x14ac:dyDescent="0.25">
      <c r="B38" s="28" t="s">
        <v>45</v>
      </c>
      <c r="C38" s="117">
        <v>21.038436378730701</v>
      </c>
      <c r="D38" s="9"/>
      <c r="E38" s="10"/>
    </row>
    <row r="39" spans="1:5" ht="15" customHeight="1" x14ac:dyDescent="0.25">
      <c r="B39" s="28" t="s">
        <v>46</v>
      </c>
      <c r="C39" s="117">
        <v>24.199999999517399</v>
      </c>
      <c r="D39" s="9"/>
      <c r="E39" s="9"/>
    </row>
    <row r="40" spans="1:5" ht="15" customHeight="1" x14ac:dyDescent="0.25">
      <c r="B40" s="28" t="s">
        <v>47</v>
      </c>
      <c r="C40" s="117">
        <v>125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9.3542334619999998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1.8793399999999998E-2</v>
      </c>
      <c r="D45" s="9"/>
    </row>
    <row r="46" spans="1:5" ht="15.75" customHeight="1" x14ac:dyDescent="0.25">
      <c r="B46" s="28" t="s">
        <v>52</v>
      </c>
      <c r="C46" s="47">
        <v>7.1404949999999995E-2</v>
      </c>
      <c r="D46" s="9"/>
    </row>
    <row r="47" spans="1:5" ht="15.75" customHeight="1" x14ac:dyDescent="0.25">
      <c r="B47" s="28" t="s">
        <v>53</v>
      </c>
      <c r="C47" s="47">
        <v>0.1104407</v>
      </c>
      <c r="D47" s="9"/>
      <c r="E47" s="10"/>
    </row>
    <row r="48" spans="1:5" ht="15" customHeight="1" x14ac:dyDescent="0.25">
      <c r="B48" s="28" t="s">
        <v>54</v>
      </c>
      <c r="C48" s="48">
        <v>0.79936094999999996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3.2</v>
      </c>
      <c r="D51" s="9"/>
    </row>
    <row r="52" spans="1:4" ht="15" customHeight="1" x14ac:dyDescent="0.25">
      <c r="B52" s="28" t="s">
        <v>57</v>
      </c>
      <c r="C52" s="51">
        <v>3.2</v>
      </c>
    </row>
    <row r="53" spans="1:4" ht="15.75" customHeight="1" x14ac:dyDescent="0.25">
      <c r="B53" s="28" t="s">
        <v>58</v>
      </c>
      <c r="C53" s="51">
        <v>3.2</v>
      </c>
    </row>
    <row r="54" spans="1:4" ht="15.75" customHeight="1" x14ac:dyDescent="0.25">
      <c r="B54" s="28" t="s">
        <v>59</v>
      </c>
      <c r="C54" s="51">
        <v>3.2</v>
      </c>
    </row>
    <row r="55" spans="1:4" ht="15.75" customHeight="1" x14ac:dyDescent="0.25">
      <c r="B55" s="28" t="s">
        <v>60</v>
      </c>
      <c r="C55" s="51">
        <v>3.2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2.1459227467811159E-2</v>
      </c>
    </row>
    <row r="59" spans="1:4" ht="15.75" customHeight="1" x14ac:dyDescent="0.25">
      <c r="B59" s="28" t="s">
        <v>63</v>
      </c>
      <c r="C59" s="46">
        <v>0.65538335379998203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8.2114124000000004</v>
      </c>
    </row>
    <row r="63" spans="1:4" ht="15.75" customHeight="1" x14ac:dyDescent="0.25">
      <c r="A63" s="39"/>
    </row>
  </sheetData>
  <sheetProtection algorithmName="SHA-512" hashValue="BBIx3Sg14PKXx2dbXPeySWwRcoMuO2WHF7uwnqjSGxiR0X46KsSpppA/dTXzlhdVK/1wtmbkTv4UeAUYfcAcvA==" saltValue="1hCLDzODNcr0QnjuOkQ2w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</v>
      </c>
      <c r="C2" s="115">
        <v>0.95</v>
      </c>
      <c r="D2" s="116">
        <v>45.442281641165188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42.690090320031779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217.064805431211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1.2067961995200209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13.70780222005237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13.70780222005237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13.70780222005237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13.70780222005237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13.70780222005237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13.70780222005237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0.44701907318651901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0.13023111111111099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</v>
      </c>
      <c r="C18" s="115">
        <v>0.95</v>
      </c>
      <c r="D18" s="116">
        <v>5.0635162116449219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</v>
      </c>
      <c r="C19" s="115">
        <v>0.95</v>
      </c>
      <c r="D19" s="116">
        <v>5.0635162116449219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0.95</v>
      </c>
      <c r="C21" s="115">
        <v>0.95</v>
      </c>
      <c r="D21" s="116">
        <v>13.06808901635755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23.483058881679661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4.5660983713272767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0.71090409500000007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19.70745253122227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0.76900000000000002</v>
      </c>
      <c r="C29" s="115">
        <v>0.95</v>
      </c>
      <c r="D29" s="116">
        <v>84.919796715648516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1.831453715203385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0.92608930441939119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0.87451211537467199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2.9135134663262119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0.93935019016922794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mQyiwDlLbuzePRjv+U+WAGJCAHRjYtk9lyrZMJYLVE6/BfBn+nh1jDKVQh2Fmbh18ZAlPkrLUqVr4CRjLKE8tQ==" saltValue="vUzv5GWqyyJKrMsxfmQHP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KRKtOgzwbZpnB4JEkSO6r3+jRRhAON9J5ZFe2mjaSsa2IdTCnzoHcNgWIed7vvGIBGqjSe1gX+s+ICQoXPO4ew==" saltValue="Ls3p4y4U9BNOyqoNjtZW2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z5zj8hYFXequ8U7iTOD9TRvGjl7NqcxMUfzpXFApH2KSikYiHMgcILM3hPncrKp63fp+8DVfTja8welkYyqWYg==" saltValue="PKVNJZFE4HPig1TRAbZxD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3.2</v>
      </c>
      <c r="C2" s="18">
        <f>'Donnees pop de l''annee de ref'!C52</f>
        <v>3.2</v>
      </c>
      <c r="D2" s="18">
        <f>'Donnees pop de l''annee de ref'!C53</f>
        <v>3.2</v>
      </c>
      <c r="E2" s="18">
        <f>'Donnees pop de l''annee de ref'!C54</f>
        <v>3.2</v>
      </c>
      <c r="F2" s="18">
        <f>'Donnees pop de l''annee de ref'!C55</f>
        <v>3.2</v>
      </c>
    </row>
    <row r="3" spans="1:6" ht="15.75" customHeight="1" x14ac:dyDescent="0.25">
      <c r="A3" s="4" t="s">
        <v>209</v>
      </c>
      <c r="B3" s="18">
        <f>frac_mam_1month * 2.6</f>
        <v>7.4863641746676382E-2</v>
      </c>
      <c r="C3" s="18">
        <f>frac_mam_1_5months * 2.6</f>
        <v>7.4863641746676382E-2</v>
      </c>
      <c r="D3" s="18">
        <f>frac_mam_6_11months * 2.6</f>
        <v>6.9755741869406848E-2</v>
      </c>
      <c r="E3" s="18">
        <f>frac_mam_12_23months * 2.6</f>
        <v>4.5638841189607905E-2</v>
      </c>
      <c r="F3" s="18">
        <f>frac_mam_24_59months * 2.6</f>
        <v>3.388538172207084E-2</v>
      </c>
    </row>
    <row r="4" spans="1:6" ht="15.75" customHeight="1" x14ac:dyDescent="0.25">
      <c r="A4" s="4" t="s">
        <v>208</v>
      </c>
      <c r="B4" s="18">
        <f>frac_sam_1month * 2.6</f>
        <v>4.4444193491540697E-2</v>
      </c>
      <c r="C4" s="18">
        <f>frac_sam_1_5months * 2.6</f>
        <v>4.4444193491540697E-2</v>
      </c>
      <c r="D4" s="18">
        <f>frac_sam_6_11months * 2.6</f>
        <v>2.6641044035594041E-2</v>
      </c>
      <c r="E4" s="18">
        <f>frac_sam_12_23months * 2.6</f>
        <v>1.8187397235948099E-2</v>
      </c>
      <c r="F4" s="18">
        <f>frac_sam_24_59months * 2.6</f>
        <v>1.1642928732624853E-2</v>
      </c>
    </row>
  </sheetData>
  <sheetProtection algorithmName="SHA-512" hashValue="mFYfl66BllPoA9AXXMcNSKMHGgq+4VJyD+SxCQuTG7L5Qm4jvsYW8tJUTmGnwjgy5ZKRTqw84dbVvx4oC+4bvQ==" saltValue="k799mNzjrqvMDxcTJ7PKz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9.8000000000000004E-2</v>
      </c>
      <c r="E2" s="65">
        <f>food_insecure</f>
        <v>9.8000000000000004E-2</v>
      </c>
      <c r="F2" s="65">
        <f>food_insecure</f>
        <v>9.8000000000000004E-2</v>
      </c>
      <c r="G2" s="65">
        <f>food_insecure</f>
        <v>9.8000000000000004E-2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9.8000000000000004E-2</v>
      </c>
      <c r="F5" s="65">
        <f>food_insecure</f>
        <v>9.8000000000000004E-2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6.8669527896995708E-2</v>
      </c>
      <c r="D7" s="65">
        <f>diarrhoea_1_5mo*frac_diarrhea_severe</f>
        <v>6.8669527896995708E-2</v>
      </c>
      <c r="E7" s="65">
        <f>diarrhoea_6_11mo*frac_diarrhea_severe</f>
        <v>6.8669527896995708E-2</v>
      </c>
      <c r="F7" s="65">
        <f>diarrhoea_12_23mo*frac_diarrhea_severe</f>
        <v>6.8669527896995708E-2</v>
      </c>
      <c r="G7" s="65">
        <f>diarrhoea_24_59mo*frac_diarrhea_severe</f>
        <v>6.8669527896995708E-2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9.8000000000000004E-2</v>
      </c>
      <c r="F8" s="65">
        <f>food_insecure</f>
        <v>9.8000000000000004E-2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9.8000000000000004E-2</v>
      </c>
      <c r="F9" s="65">
        <f>food_insecure</f>
        <v>9.8000000000000004E-2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0.81099999999999994</v>
      </c>
      <c r="E10" s="65">
        <f>IF(ISBLANK(comm_deliv), frac_children_health_facility,1)</f>
        <v>0.81099999999999994</v>
      </c>
      <c r="F10" s="65">
        <f>IF(ISBLANK(comm_deliv), frac_children_health_facility,1)</f>
        <v>0.81099999999999994</v>
      </c>
      <c r="G10" s="65">
        <f>IF(ISBLANK(comm_deliv), frac_children_health_facility,1)</f>
        <v>0.81099999999999994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6.8669527896995708E-2</v>
      </c>
      <c r="D12" s="65">
        <f>diarrhoea_1_5mo*frac_diarrhea_severe</f>
        <v>6.8669527896995708E-2</v>
      </c>
      <c r="E12" s="65">
        <f>diarrhoea_6_11mo*frac_diarrhea_severe</f>
        <v>6.8669527896995708E-2</v>
      </c>
      <c r="F12" s="65">
        <f>diarrhoea_12_23mo*frac_diarrhea_severe</f>
        <v>6.8669527896995708E-2</v>
      </c>
      <c r="G12" s="65">
        <f>diarrhoea_24_59mo*frac_diarrhea_severe</f>
        <v>6.8669527896995708E-2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9.8000000000000004E-2</v>
      </c>
      <c r="I15" s="65">
        <f>food_insecure</f>
        <v>9.8000000000000004E-2</v>
      </c>
      <c r="J15" s="65">
        <f>food_insecure</f>
        <v>9.8000000000000004E-2</v>
      </c>
      <c r="K15" s="65">
        <f>food_insecure</f>
        <v>9.8000000000000004E-2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0.73699999999999999</v>
      </c>
      <c r="I18" s="65">
        <f>frac_PW_health_facility</f>
        <v>0.73699999999999999</v>
      </c>
      <c r="J18" s="65">
        <f>frac_PW_health_facility</f>
        <v>0.73699999999999999</v>
      </c>
      <c r="K18" s="65">
        <f>frac_PW_health_facility</f>
        <v>0.73699999999999999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0.46200000000000002</v>
      </c>
      <c r="I19" s="65">
        <f>frac_malaria_risk</f>
        <v>0.46200000000000002</v>
      </c>
      <c r="J19" s="65">
        <f>frac_malaria_risk</f>
        <v>0.46200000000000002</v>
      </c>
      <c r="K19" s="65">
        <f>frac_malaria_risk</f>
        <v>0.46200000000000002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0.30299999999999999</v>
      </c>
      <c r="M24" s="65">
        <f>famplan_unmet_need</f>
        <v>0.30299999999999999</v>
      </c>
      <c r="N24" s="65">
        <f>famplan_unmet_need</f>
        <v>0.30299999999999999</v>
      </c>
      <c r="O24" s="65">
        <f>famplan_unmet_need</f>
        <v>0.30299999999999999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9.4923464441568003E-2</v>
      </c>
      <c r="M25" s="65">
        <f>(1-food_insecure)*(0.49)+food_insecure*(0.7)</f>
        <v>0.51058000000000003</v>
      </c>
      <c r="N25" s="65">
        <f>(1-food_insecure)*(0.49)+food_insecure*(0.7)</f>
        <v>0.51058000000000003</v>
      </c>
      <c r="O25" s="65">
        <f>(1-food_insecure)*(0.49)+food_insecure*(0.7)</f>
        <v>0.51058000000000003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4.0681484760672001E-2</v>
      </c>
      <c r="M26" s="65">
        <f>(1-food_insecure)*(0.21)+food_insecure*(0.3)</f>
        <v>0.21882000000000001</v>
      </c>
      <c r="N26" s="65">
        <f>(1-food_insecure)*(0.21)+food_insecure*(0.3)</f>
        <v>0.21882000000000001</v>
      </c>
      <c r="O26" s="65">
        <f>(1-food_insecure)*(0.21)+food_insecure*(0.3)</f>
        <v>0.21882000000000001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5.0308060397760007E-2</v>
      </c>
      <c r="M27" s="65">
        <f>(1-food_insecure)*(0.3)</f>
        <v>0.27060000000000001</v>
      </c>
      <c r="N27" s="65">
        <f>(1-food_insecure)*(0.3)</f>
        <v>0.27060000000000001</v>
      </c>
      <c r="O27" s="65">
        <f>(1-food_insecure)*(0.3)</f>
        <v>0.27060000000000001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0.81408699039999999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0.46200000000000002</v>
      </c>
      <c r="D34" s="65">
        <f t="shared" si="3"/>
        <v>0.46200000000000002</v>
      </c>
      <c r="E34" s="65">
        <f t="shared" si="3"/>
        <v>0.46200000000000002</v>
      </c>
      <c r="F34" s="65">
        <f t="shared" si="3"/>
        <v>0.46200000000000002</v>
      </c>
      <c r="G34" s="65">
        <f t="shared" si="3"/>
        <v>0.46200000000000002</v>
      </c>
      <c r="H34" s="65">
        <f t="shared" si="3"/>
        <v>0.46200000000000002</v>
      </c>
      <c r="I34" s="65">
        <f t="shared" si="3"/>
        <v>0.46200000000000002</v>
      </c>
      <c r="J34" s="65">
        <f t="shared" si="3"/>
        <v>0.46200000000000002</v>
      </c>
      <c r="K34" s="65">
        <f t="shared" si="3"/>
        <v>0.46200000000000002</v>
      </c>
      <c r="L34" s="65">
        <f t="shared" si="3"/>
        <v>0.46200000000000002</v>
      </c>
      <c r="M34" s="65">
        <f t="shared" si="3"/>
        <v>0.46200000000000002</v>
      </c>
      <c r="N34" s="65">
        <f t="shared" si="3"/>
        <v>0.46200000000000002</v>
      </c>
      <c r="O34" s="65">
        <f t="shared" si="3"/>
        <v>0.46200000000000002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y8IyDGqr3Zvyxt/UVEwnQoJ8n4nu7pt300s/dBRl/Mr816eE4iahCi1Zhbitte3ZOJ823v/MBUsfFNwgOQNMxQ==" saltValue="OoLP77WbuaywZQkRzcfZU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CeOlaAuevCUsIPZs353+gZ0uBup11FbulfWqZjEUl+aFyvcEksfQWSfKtBiy4i8zA+crLlfi08KFTCnwc4hfhg==" saltValue="P/uk4nX/o9xJ0joXfRaDA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t7M3U4Ey4iOfIEWrDD5RfmFA0wdgWu8Swmum0+yyMS8md6+NbKaCmE2+5QNpqh/v/xmFww19aWZrmIDRoCAsuw==" saltValue="Raae442El0Dqq0sMRdZq3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+P26nJ1K1oHjm44Sz8ASyJOxh6WLaQ7X/CDEm67J3XQzjZKcg6GnN1U8lAyuFASbMGwlLDcdnaqn3z2f9ozyAA==" saltValue="Av9tWtnmae4FVTwyVoRvB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XP6nVbXoqeodvyOGkxukyJcaL7ghpZ2tEG4xmTTd16/2NF+YI7f/LnVjxqlPJZnD7NjJ1iqsubNV6psv+Bb1ng==" saltValue="4jWjXzux1SQP/W5tnbxJ9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ZK2EQviduitnHrIfeI85ZBkyDjuo7zLfePSj2q1YBM2YTsy9IotksaEXJwSF+n2rqtmA0AIRL20KgzvVNZsvgw==" saltValue="BhffRM/lBwvxcnmcfDgpS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1534414.3632</v>
      </c>
      <c r="C2" s="53">
        <v>3226000</v>
      </c>
      <c r="D2" s="53">
        <v>7412000</v>
      </c>
      <c r="E2" s="53">
        <v>333000</v>
      </c>
      <c r="F2" s="53">
        <v>224000</v>
      </c>
      <c r="G2" s="14">
        <f t="shared" ref="G2:G11" si="0">C2+D2+E2+F2</f>
        <v>11195000</v>
      </c>
      <c r="H2" s="14">
        <f t="shared" ref="H2:H11" si="1">(B2 + stillbirth*B2/(1000-stillbirth))/(1-abortion)</f>
        <v>1623588.2232867782</v>
      </c>
      <c r="I2" s="14">
        <f t="shared" ref="I2:I11" si="2">G2-H2</f>
        <v>9571411.7767132223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1519116.5120000001</v>
      </c>
      <c r="C3" s="53">
        <v>3266000</v>
      </c>
      <c r="D3" s="53">
        <v>7147000</v>
      </c>
      <c r="E3" s="53">
        <v>350000</v>
      </c>
      <c r="F3" s="53">
        <v>232000</v>
      </c>
      <c r="G3" s="14">
        <f t="shared" si="0"/>
        <v>10995000</v>
      </c>
      <c r="H3" s="14">
        <f t="shared" si="1"/>
        <v>1607401.3238119094</v>
      </c>
      <c r="I3" s="14">
        <f t="shared" si="2"/>
        <v>9387598.6761880908</v>
      </c>
    </row>
    <row r="4" spans="1:9" ht="15.75" customHeight="1" x14ac:dyDescent="0.25">
      <c r="A4" s="7">
        <f t="shared" si="3"/>
        <v>2023</v>
      </c>
      <c r="B4" s="52">
        <v>1502957.3455999999</v>
      </c>
      <c r="C4" s="53">
        <v>3317000</v>
      </c>
      <c r="D4" s="53">
        <v>6891000</v>
      </c>
      <c r="E4" s="53">
        <v>366000</v>
      </c>
      <c r="F4" s="53">
        <v>240000</v>
      </c>
      <c r="G4" s="14">
        <f t="shared" si="0"/>
        <v>10814000</v>
      </c>
      <c r="H4" s="14">
        <f t="shared" si="1"/>
        <v>1590303.0530355219</v>
      </c>
      <c r="I4" s="14">
        <f t="shared" si="2"/>
        <v>9223696.9469644781</v>
      </c>
    </row>
    <row r="5" spans="1:9" ht="15.75" customHeight="1" x14ac:dyDescent="0.25">
      <c r="A5" s="7">
        <f t="shared" si="3"/>
        <v>2024</v>
      </c>
      <c r="B5" s="52">
        <v>1485839.6136</v>
      </c>
      <c r="C5" s="53">
        <v>3371000</v>
      </c>
      <c r="D5" s="53">
        <v>6677000</v>
      </c>
      <c r="E5" s="53">
        <v>382000</v>
      </c>
      <c r="F5" s="53">
        <v>249000</v>
      </c>
      <c r="G5" s="14">
        <f t="shared" si="0"/>
        <v>10679000</v>
      </c>
      <c r="H5" s="14">
        <f t="shared" si="1"/>
        <v>1572190.5087638306</v>
      </c>
      <c r="I5" s="14">
        <f t="shared" si="2"/>
        <v>9106809.4912361689</v>
      </c>
    </row>
    <row r="6" spans="1:9" ht="15.75" customHeight="1" x14ac:dyDescent="0.25">
      <c r="A6" s="7">
        <f t="shared" si="3"/>
        <v>2025</v>
      </c>
      <c r="B6" s="52">
        <v>1467675.4480000001</v>
      </c>
      <c r="C6" s="53">
        <v>3425000</v>
      </c>
      <c r="D6" s="53">
        <v>6525000</v>
      </c>
      <c r="E6" s="53">
        <v>398000</v>
      </c>
      <c r="F6" s="53">
        <v>258000</v>
      </c>
      <c r="G6" s="14">
        <f t="shared" si="0"/>
        <v>10606000</v>
      </c>
      <c r="H6" s="14">
        <f t="shared" si="1"/>
        <v>1552970.7164695982</v>
      </c>
      <c r="I6" s="14">
        <f t="shared" si="2"/>
        <v>9053029.2835304011</v>
      </c>
    </row>
    <row r="7" spans="1:9" ht="15.75" customHeight="1" x14ac:dyDescent="0.25">
      <c r="A7" s="7">
        <f t="shared" si="3"/>
        <v>2026</v>
      </c>
      <c r="B7" s="52">
        <v>1444569.8101999999</v>
      </c>
      <c r="C7" s="53">
        <v>3476000</v>
      </c>
      <c r="D7" s="53">
        <v>6435000</v>
      </c>
      <c r="E7" s="53">
        <v>413000</v>
      </c>
      <c r="F7" s="53">
        <v>268000</v>
      </c>
      <c r="G7" s="14">
        <f t="shared" si="0"/>
        <v>10592000</v>
      </c>
      <c r="H7" s="14">
        <f t="shared" si="1"/>
        <v>1528522.2739085061</v>
      </c>
      <c r="I7" s="14">
        <f t="shared" si="2"/>
        <v>9063477.7260914929</v>
      </c>
    </row>
    <row r="8" spans="1:9" ht="15.75" customHeight="1" x14ac:dyDescent="0.25">
      <c r="A8" s="7">
        <f t="shared" si="3"/>
        <v>2027</v>
      </c>
      <c r="B8" s="52">
        <v>1420431.5072000001</v>
      </c>
      <c r="C8" s="53">
        <v>3524000</v>
      </c>
      <c r="D8" s="53">
        <v>6412000</v>
      </c>
      <c r="E8" s="53">
        <v>427000</v>
      </c>
      <c r="F8" s="53">
        <v>277000</v>
      </c>
      <c r="G8" s="14">
        <f t="shared" si="0"/>
        <v>10640000</v>
      </c>
      <c r="H8" s="14">
        <f t="shared" si="1"/>
        <v>1502981.1518877267</v>
      </c>
      <c r="I8" s="14">
        <f t="shared" si="2"/>
        <v>9137018.848112274</v>
      </c>
    </row>
    <row r="9" spans="1:9" ht="15.75" customHeight="1" x14ac:dyDescent="0.25">
      <c r="A9" s="7">
        <f t="shared" si="3"/>
        <v>2028</v>
      </c>
      <c r="B9" s="52">
        <v>1395284.9372</v>
      </c>
      <c r="C9" s="53">
        <v>3566000</v>
      </c>
      <c r="D9" s="53">
        <v>6441000</v>
      </c>
      <c r="E9" s="53">
        <v>440000</v>
      </c>
      <c r="F9" s="53">
        <v>287000</v>
      </c>
      <c r="G9" s="14">
        <f t="shared" si="0"/>
        <v>10734000</v>
      </c>
      <c r="H9" s="14">
        <f t="shared" si="1"/>
        <v>1476373.1665304268</v>
      </c>
      <c r="I9" s="14">
        <f t="shared" si="2"/>
        <v>9257626.8334695734</v>
      </c>
    </row>
    <row r="10" spans="1:9" ht="15.75" customHeight="1" x14ac:dyDescent="0.25">
      <c r="A10" s="7">
        <f t="shared" si="3"/>
        <v>2029</v>
      </c>
      <c r="B10" s="52">
        <v>1369207.6592000001</v>
      </c>
      <c r="C10" s="53">
        <v>3600000</v>
      </c>
      <c r="D10" s="53">
        <v>6496000</v>
      </c>
      <c r="E10" s="53">
        <v>451000</v>
      </c>
      <c r="F10" s="53">
        <v>299000</v>
      </c>
      <c r="G10" s="14">
        <f t="shared" si="0"/>
        <v>10846000</v>
      </c>
      <c r="H10" s="14">
        <f t="shared" si="1"/>
        <v>1448780.3842471077</v>
      </c>
      <c r="I10" s="14">
        <f t="shared" si="2"/>
        <v>9397219.6157528926</v>
      </c>
    </row>
    <row r="11" spans="1:9" ht="15.75" customHeight="1" x14ac:dyDescent="0.25">
      <c r="A11" s="7">
        <f t="shared" si="3"/>
        <v>2030</v>
      </c>
      <c r="B11" s="52">
        <v>1342260.6359999999</v>
      </c>
      <c r="C11" s="53">
        <v>3623000</v>
      </c>
      <c r="D11" s="53">
        <v>6557000</v>
      </c>
      <c r="E11" s="53">
        <v>461000</v>
      </c>
      <c r="F11" s="53">
        <v>312000</v>
      </c>
      <c r="G11" s="14">
        <f t="shared" si="0"/>
        <v>10953000</v>
      </c>
      <c r="H11" s="14">
        <f t="shared" si="1"/>
        <v>1420267.3107452965</v>
      </c>
      <c r="I11" s="14">
        <f t="shared" si="2"/>
        <v>9532732.689254703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k68lOpreLlRlHMyVecYFUZTd8UsMBY6dQppKcEMms0olUAM7OthnLUqa+YgljMql2kOq4s2nO83uYSetjBpAgw==" saltValue="8Fat7hjTj6JM6yl6fqlq+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BAP4rA5hqb2NB58KC8EpWsPiMTZ8pRqxFXN9J7DtqqTnfYLgdKf7l9X24m/AhI7uq7B+gUbWJ7oAd8jJwxJeRw==" saltValue="x746N6JqCEYOIllxP7KKZA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e7pznzjN+19zLMcBnB8FGOuLU/e8D3DXGdme2jvCmsY8NNjjMEZB0h1okrpZc5M+/sqyrY5GvkxEO8oLm+wxkA==" saltValue="D6udvgVLTp3sq6XkzRg0M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iNwzrbIgagWLsdx22v79wWS5mtktwqb1dg+m64vzyiF3gM7BDrFkDW0kAU3HBwTxj4oKIlgxtlmISReLemNtbA==" saltValue="mx86ANkxXzchBNrORktRZ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9u8hL84FiLJxn+qawFNb7D1lsPt+b3BZI8WGh+XdeN7gDiiwEC+h5OjhDZx1wpqRL9tUm0EL/abzZwj2vxolOw==" saltValue="h37ZfTdRaAMAZW2XoNxW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Tw1eQcX4y19D+TojGvdY9MkTMeqQn5THbt4fRCUNKtbMQbJtWxac9qA/Ja4THUHpimFQZ0m2auUP1j4CYxEZgQ==" saltValue="M5tA5USygAWoXsVBXsU/H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DCPV66VCVG810JzdEDX4DgQgdcH8dtwWph2f3GP0qCmU3kBbfqdkoIH1IwMLHmc2yBXJg4P/k2mGarpCznzWNw==" saltValue="o0yHDVb5zGXvAvTv83se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Ebqwb4hc7UZ6KbcdQQiSxIg/gSCptYTJywQFsnbmCOPYhq5dTRc3qDhMmvD8vQ6ZcU7eNinDYoPJrz4eW1A6JQ==" saltValue="bnYLifRVJcyuY7uUJQmpF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3PeoYV8/r4gmsYurrhCF2AY1KtyC26LK4L3pyIet0kqW2ZO7vhjjXPoB1MYiFkR8C4zu+vrJYJv6LxphlrdaxQ==" saltValue="S40wwrxNIRl5U6Q4poE08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1W9d44A+Fx5UpelZsPAtCQci5P+gHmWF1Pa08cwWr6Hx4DDTBKl/dHJxB4XiQI451t1bH6O9pZWhOCrAqWafCw==" saltValue="fGknPKUiBA1TpK6iWBWtN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0</v>
      </c>
    </row>
    <row r="4" spans="1:8" ht="15.75" customHeight="1" x14ac:dyDescent="0.25">
      <c r="B4" s="16" t="s">
        <v>79</v>
      </c>
      <c r="C4" s="54">
        <v>0.16033583546905689</v>
      </c>
    </row>
    <row r="5" spans="1:8" ht="15.75" customHeight="1" x14ac:dyDescent="0.25">
      <c r="B5" s="16" t="s">
        <v>80</v>
      </c>
      <c r="C5" s="54">
        <v>6.719680850372535E-2</v>
      </c>
    </row>
    <row r="6" spans="1:8" ht="15.75" customHeight="1" x14ac:dyDescent="0.25">
      <c r="B6" s="16" t="s">
        <v>81</v>
      </c>
      <c r="C6" s="54">
        <v>0.14227136169855481</v>
      </c>
    </row>
    <row r="7" spans="1:8" ht="15.75" customHeight="1" x14ac:dyDescent="0.25">
      <c r="B7" s="16" t="s">
        <v>82</v>
      </c>
      <c r="C7" s="54">
        <v>0.3964909147192377</v>
      </c>
    </row>
    <row r="8" spans="1:8" ht="15.75" customHeight="1" x14ac:dyDescent="0.25">
      <c r="B8" s="16" t="s">
        <v>83</v>
      </c>
      <c r="C8" s="54">
        <v>1.031272190442014E-4</v>
      </c>
    </row>
    <row r="9" spans="1:8" ht="15.75" customHeight="1" x14ac:dyDescent="0.25">
      <c r="B9" s="16" t="s">
        <v>84</v>
      </c>
      <c r="C9" s="54">
        <v>0.1747284136599136</v>
      </c>
    </row>
    <row r="10" spans="1:8" ht="15.75" customHeight="1" x14ac:dyDescent="0.25">
      <c r="B10" s="16" t="s">
        <v>85</v>
      </c>
      <c r="C10" s="54">
        <v>5.887353873046753E-2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0.1102965882193869</v>
      </c>
      <c r="D14" s="54">
        <v>0.1102965882193869</v>
      </c>
      <c r="E14" s="54">
        <v>0.1102965882193869</v>
      </c>
      <c r="F14" s="54">
        <v>0.1102965882193869</v>
      </c>
    </row>
    <row r="15" spans="1:8" ht="15.75" customHeight="1" x14ac:dyDescent="0.25">
      <c r="B15" s="16" t="s">
        <v>88</v>
      </c>
      <c r="C15" s="54">
        <v>0.16123905796571511</v>
      </c>
      <c r="D15" s="54">
        <v>0.16123905796571511</v>
      </c>
      <c r="E15" s="54">
        <v>0.16123905796571511</v>
      </c>
      <c r="F15" s="54">
        <v>0.16123905796571511</v>
      </c>
    </row>
    <row r="16" spans="1:8" ht="15.75" customHeight="1" x14ac:dyDescent="0.25">
      <c r="B16" s="16" t="s">
        <v>89</v>
      </c>
      <c r="C16" s="54">
        <v>3.0883223409954998E-2</v>
      </c>
      <c r="D16" s="54">
        <v>3.0883223409954998E-2</v>
      </c>
      <c r="E16" s="54">
        <v>3.0883223409954998E-2</v>
      </c>
      <c r="F16" s="54">
        <v>3.0883223409954998E-2</v>
      </c>
    </row>
    <row r="17" spans="1:8" ht="15.75" customHeight="1" x14ac:dyDescent="0.25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91</v>
      </c>
      <c r="C18" s="54">
        <v>2.200386345462595E-2</v>
      </c>
      <c r="D18" s="54">
        <v>2.200386345462595E-2</v>
      </c>
      <c r="E18" s="54">
        <v>2.200386345462595E-2</v>
      </c>
      <c r="F18" s="54">
        <v>2.200386345462595E-2</v>
      </c>
    </row>
    <row r="19" spans="1:8" ht="15.75" customHeight="1" x14ac:dyDescent="0.25">
      <c r="B19" s="16" t="s">
        <v>92</v>
      </c>
      <c r="C19" s="54">
        <v>4.7111471572497954E-3</v>
      </c>
      <c r="D19" s="54">
        <v>4.7111471572497954E-3</v>
      </c>
      <c r="E19" s="54">
        <v>4.7111471572497954E-3</v>
      </c>
      <c r="F19" s="54">
        <v>4.7111471572497954E-3</v>
      </c>
    </row>
    <row r="20" spans="1:8" ht="15.75" customHeight="1" x14ac:dyDescent="0.25">
      <c r="B20" s="16" t="s">
        <v>93</v>
      </c>
      <c r="C20" s="54">
        <v>2.8996621350702759E-2</v>
      </c>
      <c r="D20" s="54">
        <v>2.8996621350702759E-2</v>
      </c>
      <c r="E20" s="54">
        <v>2.8996621350702759E-2</v>
      </c>
      <c r="F20" s="54">
        <v>2.8996621350702759E-2</v>
      </c>
    </row>
    <row r="21" spans="1:8" ht="15.75" customHeight="1" x14ac:dyDescent="0.25">
      <c r="B21" s="16" t="s">
        <v>94</v>
      </c>
      <c r="C21" s="54">
        <v>0.19343285380439651</v>
      </c>
      <c r="D21" s="54">
        <v>0.19343285380439651</v>
      </c>
      <c r="E21" s="54">
        <v>0.19343285380439651</v>
      </c>
      <c r="F21" s="54">
        <v>0.19343285380439651</v>
      </c>
    </row>
    <row r="22" spans="1:8" ht="15.75" customHeight="1" x14ac:dyDescent="0.25">
      <c r="B22" s="16" t="s">
        <v>95</v>
      </c>
      <c r="C22" s="54">
        <v>0.44843664463796812</v>
      </c>
      <c r="D22" s="54">
        <v>0.44843664463796812</v>
      </c>
      <c r="E22" s="54">
        <v>0.44843664463796812</v>
      </c>
      <c r="F22" s="54">
        <v>0.44843664463796812</v>
      </c>
    </row>
    <row r="23" spans="1:8" ht="15.75" customHeight="1" x14ac:dyDescent="0.25">
      <c r="B23" s="24" t="s">
        <v>41</v>
      </c>
      <c r="C23" s="50">
        <f>SUM(C14:C22)</f>
        <v>1.0000000000000002</v>
      </c>
      <c r="D23" s="50">
        <f>SUM(D14:D22)</f>
        <v>1.0000000000000002</v>
      </c>
      <c r="E23" s="50">
        <f>SUM(E14:E22)</f>
        <v>1.0000000000000002</v>
      </c>
      <c r="F23" s="50">
        <f>SUM(F14:F22)</f>
        <v>1.0000000000000002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5.8000000000000003E-2</v>
      </c>
    </row>
    <row r="27" spans="1:8" ht="15.75" customHeight="1" x14ac:dyDescent="0.25">
      <c r="B27" s="16" t="s">
        <v>102</v>
      </c>
      <c r="C27" s="54">
        <v>9.7000000000000003E-3</v>
      </c>
    </row>
    <row r="28" spans="1:8" ht="15.75" customHeight="1" x14ac:dyDescent="0.25">
      <c r="B28" s="16" t="s">
        <v>103</v>
      </c>
      <c r="C28" s="54">
        <v>0.28649999999999998</v>
      </c>
    </row>
    <row r="29" spans="1:8" ht="15.75" customHeight="1" x14ac:dyDescent="0.25">
      <c r="B29" s="16" t="s">
        <v>104</v>
      </c>
      <c r="C29" s="54">
        <v>0.1356</v>
      </c>
    </row>
    <row r="30" spans="1:8" ht="15.75" customHeight="1" x14ac:dyDescent="0.25">
      <c r="B30" s="16" t="s">
        <v>2</v>
      </c>
      <c r="C30" s="54">
        <v>0.13120000000000001</v>
      </c>
    </row>
    <row r="31" spans="1:8" ht="15.75" customHeight="1" x14ac:dyDescent="0.25">
      <c r="B31" s="16" t="s">
        <v>105</v>
      </c>
      <c r="C31" s="54">
        <v>2.92E-2</v>
      </c>
    </row>
    <row r="32" spans="1:8" ht="15.75" customHeight="1" x14ac:dyDescent="0.25">
      <c r="B32" s="16" t="s">
        <v>106</v>
      </c>
      <c r="C32" s="54">
        <v>6.4299999999999996E-2</v>
      </c>
    </row>
    <row r="33" spans="2:3" ht="15.75" customHeight="1" x14ac:dyDescent="0.25">
      <c r="B33" s="16" t="s">
        <v>107</v>
      </c>
      <c r="C33" s="54">
        <v>6.2100000000000002E-2</v>
      </c>
    </row>
    <row r="34" spans="2:3" ht="15.75" customHeight="1" x14ac:dyDescent="0.25">
      <c r="B34" s="16" t="s">
        <v>108</v>
      </c>
      <c r="C34" s="54">
        <v>0.2233999999977648</v>
      </c>
    </row>
    <row r="35" spans="2:3" ht="15.75" customHeight="1" x14ac:dyDescent="0.25">
      <c r="B35" s="24" t="s">
        <v>41</v>
      </c>
      <c r="C35" s="50">
        <f>SUM(C26:C34)</f>
        <v>0.9999999999977649</v>
      </c>
    </row>
  </sheetData>
  <sheetProtection algorithmName="SHA-512" hashValue="LhVad35CwFzCPOCan9iBxMsIL9nxvEhN+CVxzEUDvMpaWwKzOLNpEw4qFJbA0b9bcU8QesJzePN03loQ3bLP6A==" saltValue="L/UtXCGTCCkAkbrDnwfYv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0.66993220991229097</v>
      </c>
      <c r="D2" s="55">
        <v>0.66993220991229097</v>
      </c>
      <c r="E2" s="55">
        <v>0.63733305169821897</v>
      </c>
      <c r="F2" s="55">
        <v>0.49870263046326302</v>
      </c>
      <c r="G2" s="55">
        <v>0.49240025164083101</v>
      </c>
    </row>
    <row r="3" spans="1:15" ht="15.75" customHeight="1" x14ac:dyDescent="0.25">
      <c r="B3" s="7" t="s">
        <v>113</v>
      </c>
      <c r="C3" s="55">
        <v>0.21202620512443601</v>
      </c>
      <c r="D3" s="55">
        <v>0.21202620512443601</v>
      </c>
      <c r="E3" s="55">
        <v>0.23070486072838201</v>
      </c>
      <c r="F3" s="55">
        <v>0.27245903623043199</v>
      </c>
      <c r="G3" s="55">
        <v>0.28564357060463003</v>
      </c>
    </row>
    <row r="4" spans="1:15" ht="15.75" customHeight="1" x14ac:dyDescent="0.25">
      <c r="B4" s="7" t="s">
        <v>114</v>
      </c>
      <c r="C4" s="56">
        <v>7.7066712124662401E-2</v>
      </c>
      <c r="D4" s="56">
        <v>7.7066712124662401E-2</v>
      </c>
      <c r="E4" s="56">
        <v>9.6537371135483094E-2</v>
      </c>
      <c r="F4" s="56">
        <v>0.154515657154602</v>
      </c>
      <c r="G4" s="56">
        <v>0.1536915783434</v>
      </c>
    </row>
    <row r="5" spans="1:15" ht="15.75" customHeight="1" x14ac:dyDescent="0.25">
      <c r="B5" s="7" t="s">
        <v>115</v>
      </c>
      <c r="C5" s="56">
        <v>4.0596596845534003E-2</v>
      </c>
      <c r="D5" s="56">
        <v>4.0596596845534003E-2</v>
      </c>
      <c r="E5" s="56">
        <v>3.52278526189157E-2</v>
      </c>
      <c r="F5" s="56">
        <v>7.4108360579895199E-2</v>
      </c>
      <c r="G5" s="56">
        <v>6.8050805535882303E-2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0.86305069809586299</v>
      </c>
      <c r="D8" s="55">
        <v>0.86305069809586299</v>
      </c>
      <c r="E8" s="55">
        <v>0.87183137075763395</v>
      </c>
      <c r="F8" s="55">
        <v>0.88777674364714398</v>
      </c>
      <c r="G8" s="55">
        <v>0.90687941695639196</v>
      </c>
    </row>
    <row r="9" spans="1:15" ht="15.75" customHeight="1" x14ac:dyDescent="0.25">
      <c r="B9" s="7" t="s">
        <v>118</v>
      </c>
      <c r="C9" s="55">
        <v>9.0642893241309391E-2</v>
      </c>
      <c r="D9" s="55">
        <v>9.0642893241309391E-2</v>
      </c>
      <c r="E9" s="55">
        <v>9.0780820868957196E-2</v>
      </c>
      <c r="F9" s="55">
        <v>8.7435523377699997E-2</v>
      </c>
      <c r="G9" s="55">
        <v>7.547397815501071E-2</v>
      </c>
    </row>
    <row r="10" spans="1:15" ht="15.75" customHeight="1" x14ac:dyDescent="0.25">
      <c r="B10" s="7" t="s">
        <v>119</v>
      </c>
      <c r="C10" s="56">
        <v>2.8793708364106298E-2</v>
      </c>
      <c r="D10" s="56">
        <v>2.8793708364106298E-2</v>
      </c>
      <c r="E10" s="56">
        <v>2.6829131488233401E-2</v>
      </c>
      <c r="F10" s="56">
        <v>1.7553400457541501E-2</v>
      </c>
      <c r="G10" s="56">
        <v>1.30328391238734E-2</v>
      </c>
    </row>
    <row r="11" spans="1:15" ht="15.75" customHeight="1" x14ac:dyDescent="0.25">
      <c r="B11" s="7" t="s">
        <v>120</v>
      </c>
      <c r="C11" s="56">
        <v>1.7093920573669499E-2</v>
      </c>
      <c r="D11" s="56">
        <v>1.7093920573669499E-2</v>
      </c>
      <c r="E11" s="56">
        <v>1.02465553983054E-2</v>
      </c>
      <c r="F11" s="56">
        <v>6.9951527830569614E-3</v>
      </c>
      <c r="G11" s="56">
        <v>4.4780495125480201E-3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0.41148677075000001</v>
      </c>
      <c r="D14" s="57">
        <v>0.38665276676100002</v>
      </c>
      <c r="E14" s="57">
        <v>0.38665276676100002</v>
      </c>
      <c r="F14" s="57">
        <v>0.23521444346199999</v>
      </c>
      <c r="G14" s="57">
        <v>0.23521444346199999</v>
      </c>
      <c r="H14" s="58">
        <v>0.373</v>
      </c>
      <c r="I14" s="58">
        <v>0.373</v>
      </c>
      <c r="J14" s="58">
        <v>0.373</v>
      </c>
      <c r="K14" s="58">
        <v>0.373</v>
      </c>
      <c r="L14" s="58">
        <v>0.10573165414000001</v>
      </c>
      <c r="M14" s="58">
        <v>0.14361354537150001</v>
      </c>
      <c r="N14" s="58">
        <v>0.1351517965755</v>
      </c>
      <c r="O14" s="58">
        <v>0.15570338231299999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0.26968157985845936</v>
      </c>
      <c r="D15" s="55">
        <f t="shared" si="0"/>
        <v>0.25340578703586641</v>
      </c>
      <c r="E15" s="55">
        <f t="shared" si="0"/>
        <v>0.25340578703586641</v>
      </c>
      <c r="F15" s="55">
        <f t="shared" si="0"/>
        <v>0.15415563081832181</v>
      </c>
      <c r="G15" s="55">
        <f t="shared" si="0"/>
        <v>0.15415563081832181</v>
      </c>
      <c r="H15" s="55">
        <f t="shared" si="0"/>
        <v>0.24445799096739329</v>
      </c>
      <c r="I15" s="55">
        <f t="shared" si="0"/>
        <v>0.24445799096739329</v>
      </c>
      <c r="J15" s="55">
        <f t="shared" si="0"/>
        <v>0.24445799096739329</v>
      </c>
      <c r="K15" s="55">
        <f t="shared" si="0"/>
        <v>0.24445799096739329</v>
      </c>
      <c r="L15" s="55">
        <f t="shared" si="0"/>
        <v>6.9294766093092958E-2</v>
      </c>
      <c r="M15" s="55">
        <f t="shared" si="0"/>
        <v>9.4121927016679555E-2</v>
      </c>
      <c r="N15" s="55">
        <f t="shared" si="0"/>
        <v>8.857623771174411E-2</v>
      </c>
      <c r="O15" s="55">
        <f t="shared" si="0"/>
        <v>0.10204540489829474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uTGh9bIT5br4SRM8lGYjsxtBr63itu12vCas0dMUJ/7FRpMjly/YzMXuD9hoVxmU21gs/ZT5/Un/GI3VDGen/w==" saltValue="z1PNOIi4jmZtj6NqrZmAR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0.539549017457844</v>
      </c>
      <c r="D2" s="56">
        <v>0.35821986807407402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0.12103883821986</v>
      </c>
      <c r="D3" s="56">
        <v>0.131303384925926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0.29482791161944599</v>
      </c>
      <c r="D4" s="56">
        <v>0.41057137481481498</v>
      </c>
      <c r="E4" s="56">
        <v>0.74607760248789901</v>
      </c>
      <c r="F4" s="56">
        <v>0.48696238432407402</v>
      </c>
      <c r="G4" s="56">
        <v>0</v>
      </c>
    </row>
    <row r="5" spans="1:7" x14ac:dyDescent="0.25">
      <c r="B5" s="98" t="s">
        <v>132</v>
      </c>
      <c r="C5" s="55">
        <v>4.4584232702850002E-2</v>
      </c>
      <c r="D5" s="55">
        <v>9.9905372185185096E-2</v>
      </c>
      <c r="E5" s="55">
        <v>0.25392239751210099</v>
      </c>
      <c r="F5" s="55">
        <v>0.51303761567592598</v>
      </c>
      <c r="G5" s="55">
        <v>1</v>
      </c>
    </row>
  </sheetData>
  <sheetProtection algorithmName="SHA-512" hashValue="7WXg4fk7uqlqrMwv8W9Bi2qvGZoFEERm7qvNZNHDwDx+cGBzX8vwW91MPaorcu67f0Q9RLx9K5tS6tC55s5Oig==" saltValue="ulmssyYqJ/cohhVxUWC/y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OQiIoZSA7K9jyf+TPQl2M6svQATdBSpoM6A/1rAY9yqnRgKD+CGQx/ZPWqjbEsWG94JFv6Sb6EaJ3EyimUzTBQ==" saltValue="ZFBC2EnMHCSwkjSkUaRAp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VJ+D2/CdeTpLFoIZtpw2F7UggGvaPG7foVirIBM63lwgzrs51l8tZV7DDmoqu7Ksu8BnaSpNLP+aqI5iSU+w5A==" saltValue="hqU71M0xKJ6fJUgOjmbcV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VDyuM60iuK7t5Mhirs6MsW/U9PL6sqdFh6V3f2o4eP6xKR0i1+wS4dJn2du4tn+qMfB5O7Prhe31w+VUgad03Q==" saltValue="cs1xL++oQLMhfk7WtfId3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O6XiLiqK7IhQx4RdMWUTnflESfCzi8+2MdzRm3NsNG9IleswLpHcE6LKE+hglojlZ4jkYoiL+4Q4qx3c7aEG7g==" saltValue="Nt2tFw6PxB6ERhxvvzjYo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2022-02-01T05:09:27Z</dcterms:modified>
</cp:coreProperties>
</file>