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50E1BEEA-4C3F-3D48-B662-A0DDD12DB3CE}" xr6:coauthVersionLast="33" xr6:coauthVersionMax="33" xr10:uidLastSave="{00000000-0000-0000-0000-000000000000}"/>
  <bookViews>
    <workbookView xWindow="0" yWindow="460" windowWidth="12800" windowHeight="15540" tabRatio="961" firstSheet="9" activeTab="9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7" l="1"/>
  <c r="D4" i="57"/>
  <c r="D5" i="57"/>
  <c r="D6" i="57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9" i="55"/>
  <c r="E16" i="55"/>
  <c r="E17" i="55"/>
  <c r="E18" i="55"/>
  <c r="E19" i="55"/>
  <c r="E20" i="55"/>
  <c r="D20" i="56"/>
  <c r="D19" i="56"/>
  <c r="C2" i="57" l="1"/>
  <c r="C3" i="57"/>
  <c r="C4" i="57"/>
  <c r="C5" i="57"/>
  <c r="C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3" i="21"/>
  <c r="J13" i="21"/>
  <c r="I13" i="21"/>
  <c r="H13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5" i="1"/>
  <c r="H3" i="2" l="1"/>
  <c r="K3" i="2" s="1"/>
  <c r="H4" i="2"/>
  <c r="K4" i="2" s="1"/>
  <c r="H5" i="2"/>
  <c r="J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J13" i="2" s="1"/>
  <c r="H14" i="2"/>
  <c r="K14" i="2" s="1"/>
  <c r="H15" i="2"/>
  <c r="J15" i="2" s="1"/>
  <c r="H2" i="2"/>
  <c r="J2" i="2" s="1"/>
  <c r="K5" i="2"/>
  <c r="J9" i="2" l="1"/>
  <c r="K13" i="2"/>
  <c r="J4" i="2"/>
  <c r="J12" i="2"/>
  <c r="J7" i="2"/>
  <c r="J11" i="2"/>
  <c r="J3" i="2"/>
  <c r="J8" i="2"/>
  <c r="K15" i="2"/>
  <c r="J6" i="2"/>
  <c r="J14" i="2"/>
  <c r="J10" i="2"/>
  <c r="K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9" authorId="0" shapeId="0" xr:uid="{FE58E1C7-CE8A-D54E-AB98-874E3A6FBFD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idea what the added costs should be for community based delivery, so doesn't account for this currently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22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4" authorId="0" shapeId="0" xr:uid="{E6EC9594-3F7C-C445-8380-01CE49FD40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E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<sst xmlns="http://schemas.openxmlformats.org/spreadsheetml/2006/main" count="359" uniqueCount="222">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</sst>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  <xf numFmtId="9" fontId="4" fillId="3" borderId="1" xfId="10" applyFont="1" applyFill="1" applyBorder="1" applyAlignment="1"/>
    <xf numFmtId="0" fontId="8" fillId="0" borderId="0" xfId="0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C5" sqref="C5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112</v>
      </c>
      <c r="B1" s="64" t="s">
        <v>186</v>
      </c>
      <c r="C1" s="64" t="s">
        <v>187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118</v>
      </c>
      <c r="C3" s="24">
        <v>0.28199999999999997</v>
      </c>
    </row>
    <row r="4" spans="1:3" ht="15" customHeight="1" x14ac:dyDescent="0.15">
      <c r="B4" s="12" t="s">
        <v>119</v>
      </c>
      <c r="C4" s="106">
        <v>1</v>
      </c>
    </row>
    <row r="5" spans="1:3" ht="15" customHeight="1" x14ac:dyDescent="0.15">
      <c r="B5" s="12" t="s">
        <v>117</v>
      </c>
      <c r="C5" s="23">
        <v>0.23</v>
      </c>
    </row>
    <row r="6" spans="1:3" ht="15" customHeight="1" x14ac:dyDescent="0.15">
      <c r="B6" s="9" t="s">
        <v>120</v>
      </c>
      <c r="C6" s="24">
        <v>0.51</v>
      </c>
    </row>
    <row r="7" spans="1:3" ht="15" customHeight="1" x14ac:dyDescent="0.15">
      <c r="B7" s="9" t="s">
        <v>121</v>
      </c>
      <c r="C7" s="24">
        <v>0.37</v>
      </c>
    </row>
    <row r="8" spans="1:3" ht="15" customHeight="1" x14ac:dyDescent="0.15">
      <c r="B8" s="9" t="s">
        <v>122</v>
      </c>
      <c r="C8" s="24">
        <v>0.221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106</v>
      </c>
      <c r="C11" s="23">
        <v>0.3</v>
      </c>
    </row>
    <row r="12" spans="1:3" ht="15" customHeight="1" x14ac:dyDescent="0.15">
      <c r="B12" s="12" t="s">
        <v>107</v>
      </c>
      <c r="C12" s="23">
        <v>0</v>
      </c>
    </row>
    <row r="13" spans="1:3" ht="15" customHeight="1" x14ac:dyDescent="0.15">
      <c r="B13" s="12" t="s">
        <v>108</v>
      </c>
      <c r="C13" s="23">
        <v>0</v>
      </c>
    </row>
    <row r="14" spans="1:3" ht="15" customHeight="1" x14ac:dyDescent="0.15">
      <c r="B14" s="12" t="s">
        <v>109</v>
      </c>
      <c r="C14" s="23">
        <v>0.8</v>
      </c>
    </row>
    <row r="15" spans="1:3" ht="15" customHeight="1" x14ac:dyDescent="0.15">
      <c r="B15" s="12" t="s">
        <v>110</v>
      </c>
      <c r="C15" s="26">
        <f>1-frac_rice-frac_wheat-frac_maize</f>
        <v>0.19999999999999996</v>
      </c>
    </row>
    <row r="16" spans="1:3" ht="15" customHeight="1" x14ac:dyDescent="0.15">
      <c r="B16" s="15"/>
    </row>
    <row r="17" spans="1:5" ht="15" customHeight="1" x14ac:dyDescent="0.15">
      <c r="A17" s="15" t="s">
        <v>111</v>
      </c>
    </row>
    <row r="18" spans="1:5" ht="15" customHeight="1" x14ac:dyDescent="0.15">
      <c r="B18" s="27" t="s">
        <v>113</v>
      </c>
      <c r="C18" s="23">
        <v>0.127</v>
      </c>
    </row>
    <row r="19" spans="1:5" ht="15" customHeight="1" x14ac:dyDescent="0.15">
      <c r="B19" s="27" t="s">
        <v>114</v>
      </c>
      <c r="C19" s="23">
        <v>0.45200000000000001</v>
      </c>
    </row>
    <row r="20" spans="1:5" ht="15" customHeight="1" x14ac:dyDescent="0.15">
      <c r="B20" s="27" t="s">
        <v>115</v>
      </c>
      <c r="C20" s="23">
        <v>0.33400000000000002</v>
      </c>
    </row>
    <row r="21" spans="1:5" ht="15" customHeight="1" x14ac:dyDescent="0.15">
      <c r="B21" s="27" t="s">
        <v>116</v>
      </c>
      <c r="C21" s="23">
        <v>8.6999999999999994E-2</v>
      </c>
    </row>
    <row r="22" spans="1:5" ht="15" customHeight="1" x14ac:dyDescent="0.15"/>
    <row r="23" spans="1:5" ht="15" customHeight="1" x14ac:dyDescent="0.15">
      <c r="A23" s="4" t="s">
        <v>157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6" t="s">
        <v>104</v>
      </c>
      <c r="C25" s="25">
        <v>25</v>
      </c>
    </row>
    <row r="26" spans="1:5" ht="15" customHeight="1" x14ac:dyDescent="0.15">
      <c r="B26" s="19" t="s">
        <v>103</v>
      </c>
      <c r="C26" s="25">
        <v>43</v>
      </c>
      <c r="D26" s="20"/>
      <c r="E26" s="21"/>
    </row>
    <row r="27" spans="1:5" ht="15" customHeight="1" x14ac:dyDescent="0.15">
      <c r="B27" s="19" t="s">
        <v>102</v>
      </c>
      <c r="C27" s="25">
        <v>67</v>
      </c>
      <c r="D27" s="20"/>
      <c r="E27" s="20"/>
    </row>
    <row r="28" spans="1:5" ht="15" customHeight="1" x14ac:dyDescent="0.15">
      <c r="B28" s="19" t="s">
        <v>193</v>
      </c>
      <c r="C28" s="25">
        <v>4.01</v>
      </c>
    </row>
    <row r="29" spans="1:5" ht="15" customHeight="1" x14ac:dyDescent="0.15">
      <c r="B29" s="19" t="s">
        <v>101</v>
      </c>
      <c r="C29" s="23">
        <v>0.13</v>
      </c>
    </row>
    <row r="30" spans="1:5" ht="15" customHeight="1" x14ac:dyDescent="0.15">
      <c r="B30" s="66" t="s">
        <v>105</v>
      </c>
      <c r="C30" s="25">
        <v>22.4</v>
      </c>
    </row>
    <row r="31" spans="1:5" ht="15.75" customHeight="1" x14ac:dyDescent="0.15">
      <c r="D31" s="20"/>
    </row>
    <row r="32" spans="1:5" ht="15.75" customHeight="1" x14ac:dyDescent="0.15">
      <c r="A32" s="15" t="s">
        <v>153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142</v>
      </c>
      <c r="C39" s="7">
        <v>1.66</v>
      </c>
      <c r="D39" s="20"/>
    </row>
    <row r="40" spans="1:5" ht="15" customHeight="1" x14ac:dyDescent="0.15">
      <c r="B40" s="19" t="s">
        <v>143</v>
      </c>
      <c r="C40" s="7">
        <v>1.66</v>
      </c>
    </row>
    <row r="41" spans="1:5" ht="15.75" customHeight="1" x14ac:dyDescent="0.15">
      <c r="B41" s="19" t="s">
        <v>144</v>
      </c>
      <c r="C41" s="7">
        <v>5.64</v>
      </c>
    </row>
    <row r="42" spans="1:5" ht="15.75" customHeight="1" x14ac:dyDescent="0.15">
      <c r="B42" s="19" t="s">
        <v>145</v>
      </c>
      <c r="C42" s="7">
        <v>5.43</v>
      </c>
    </row>
    <row r="43" spans="1:5" ht="15.75" customHeight="1" x14ac:dyDescent="0.15">
      <c r="B43" s="19" t="s">
        <v>146</v>
      </c>
      <c r="C43" s="7">
        <v>1.91</v>
      </c>
    </row>
    <row r="45" spans="1:5" ht="15.75" customHeight="1" x14ac:dyDescent="0.15">
      <c r="A45" s="15" t="s">
        <v>154</v>
      </c>
    </row>
    <row r="46" spans="1:5" ht="15.75" customHeight="1" x14ac:dyDescent="0.15">
      <c r="B46" s="9" t="s">
        <v>123</v>
      </c>
      <c r="C46" s="24">
        <v>0.2</v>
      </c>
    </row>
    <row r="47" spans="1:5" ht="15.75" customHeight="1" x14ac:dyDescent="0.15">
      <c r="B47" s="19" t="s">
        <v>151</v>
      </c>
      <c r="C47" s="24">
        <v>0.42</v>
      </c>
    </row>
    <row r="48" spans="1:5" ht="15.75" customHeight="1" x14ac:dyDescent="0.15">
      <c r="B48" s="19" t="s">
        <v>155</v>
      </c>
      <c r="C48" s="24">
        <v>1</v>
      </c>
    </row>
    <row r="49" spans="1:3" ht="15.75" customHeight="1" x14ac:dyDescent="0.15">
      <c r="B49" s="19" t="s">
        <v>156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8"/>
  <sheetViews>
    <sheetView tabSelected="1" topLeftCell="A5" workbookViewId="0">
      <selection activeCell="C31" sqref="C31"/>
    </sheetView>
  </sheetViews>
  <sheetFormatPr baseColWidth="10" defaultColWidth="14.5" defaultRowHeight="15.75" customHeight="1" x14ac:dyDescent="0.15"/>
  <cols>
    <col min="1" max="1" width="56" style="80" customWidth="1"/>
    <col min="2" max="2" width="20" style="59" customWidth="1"/>
    <col min="3" max="3" width="20.5" style="58" customWidth="1"/>
    <col min="4" max="4" width="20.1640625" style="58" customWidth="1"/>
    <col min="5" max="16384" width="14.5" style="58"/>
  </cols>
  <sheetData>
    <row r="1" spans="1:5" ht="26" x14ac:dyDescent="0.15">
      <c r="A1" s="90" t="s">
        <v>70</v>
      </c>
      <c r="B1" s="90" t="s">
        <v>206</v>
      </c>
      <c r="C1" s="89" t="s">
        <v>205</v>
      </c>
      <c r="D1" s="88" t="s">
        <v>204</v>
      </c>
    </row>
    <row r="2" spans="1:5" ht="15.75" customHeight="1" x14ac:dyDescent="0.15">
      <c r="A2" s="80" t="s">
        <v>29</v>
      </c>
      <c r="B2" s="81">
        <v>0</v>
      </c>
      <c r="C2" s="81">
        <v>0.95</v>
      </c>
      <c r="D2" s="82">
        <v>25</v>
      </c>
    </row>
    <row r="3" spans="1:5" ht="15.75" customHeight="1" x14ac:dyDescent="0.15">
      <c r="A3" s="80" t="s">
        <v>100</v>
      </c>
      <c r="B3" s="81">
        <v>0</v>
      </c>
      <c r="C3" s="81">
        <v>0.95</v>
      </c>
      <c r="D3" s="82">
        <v>0.8</v>
      </c>
      <c r="E3" s="87"/>
    </row>
    <row r="4" spans="1:5" ht="15.75" customHeight="1" x14ac:dyDescent="0.15">
      <c r="A4" s="80" t="s">
        <v>97</v>
      </c>
      <c r="B4" s="81">
        <v>0</v>
      </c>
      <c r="C4" s="81">
        <v>0.95</v>
      </c>
      <c r="D4" s="82">
        <v>1</v>
      </c>
      <c r="E4" s="67"/>
    </row>
    <row r="5" spans="1:5" ht="15.75" customHeight="1" x14ac:dyDescent="0.15">
      <c r="A5" s="80" t="s">
        <v>61</v>
      </c>
      <c r="B5" s="81">
        <v>0</v>
      </c>
      <c r="C5" s="81">
        <v>0.95</v>
      </c>
      <c r="D5" s="82">
        <f>180</f>
        <v>180</v>
      </c>
      <c r="E5" s="67"/>
    </row>
    <row r="6" spans="1:5" ht="15.75" customHeight="1" x14ac:dyDescent="0.15">
      <c r="A6" s="80" t="s">
        <v>68</v>
      </c>
      <c r="B6" s="81">
        <v>0</v>
      </c>
      <c r="C6" s="81">
        <v>0.95</v>
      </c>
      <c r="D6" s="83">
        <f>SUM('Programs family planning'!E2:E10)</f>
        <v>0.82100000000000006</v>
      </c>
      <c r="E6" s="86"/>
    </row>
    <row r="7" spans="1:5" ht="15.75" customHeight="1" x14ac:dyDescent="0.15">
      <c r="A7" s="80" t="s">
        <v>63</v>
      </c>
      <c r="B7" s="81">
        <v>0.36</v>
      </c>
      <c r="C7" s="81">
        <v>0.95</v>
      </c>
      <c r="D7" s="82">
        <v>25</v>
      </c>
      <c r="E7" s="85"/>
    </row>
    <row r="8" spans="1:5" ht="15.75" customHeight="1" x14ac:dyDescent="0.15">
      <c r="A8" s="80" t="s">
        <v>64</v>
      </c>
      <c r="B8" s="81">
        <v>0</v>
      </c>
      <c r="C8" s="81">
        <v>0.95</v>
      </c>
      <c r="D8" s="82">
        <v>0.75</v>
      </c>
      <c r="E8" s="85"/>
    </row>
    <row r="9" spans="1:5" ht="15.75" customHeight="1" x14ac:dyDescent="0.15">
      <c r="A9" s="80" t="s">
        <v>62</v>
      </c>
      <c r="B9" s="81">
        <v>0</v>
      </c>
      <c r="C9" s="81">
        <v>0.95</v>
      </c>
      <c r="D9" s="82">
        <v>0.19</v>
      </c>
      <c r="E9" s="85"/>
    </row>
    <row r="10" spans="1:5" ht="15.75" customHeight="1" x14ac:dyDescent="0.15">
      <c r="A10" s="101" t="s">
        <v>217</v>
      </c>
      <c r="B10" s="81">
        <v>0</v>
      </c>
      <c r="C10" s="81">
        <v>0.95</v>
      </c>
      <c r="D10" s="82">
        <v>0.73</v>
      </c>
    </row>
    <row r="11" spans="1:5" ht="15.75" customHeight="1" x14ac:dyDescent="0.15">
      <c r="A11" s="101" t="s">
        <v>218</v>
      </c>
      <c r="B11" s="81">
        <v>0</v>
      </c>
      <c r="C11" s="81">
        <v>0.95</v>
      </c>
      <c r="D11" s="82">
        <v>1.78</v>
      </c>
    </row>
    <row r="12" spans="1:5" ht="15.75" customHeight="1" x14ac:dyDescent="0.15">
      <c r="A12" s="101" t="s">
        <v>219</v>
      </c>
      <c r="B12" s="81">
        <v>0</v>
      </c>
      <c r="C12" s="81">
        <v>0.95</v>
      </c>
      <c r="D12" s="82">
        <v>0.24</v>
      </c>
    </row>
    <row r="13" spans="1:5" ht="15.75" customHeight="1" x14ac:dyDescent="0.15">
      <c r="A13" s="101" t="s">
        <v>220</v>
      </c>
      <c r="B13" s="81">
        <v>0</v>
      </c>
      <c r="C13" s="81">
        <v>0.95</v>
      </c>
      <c r="D13" s="82">
        <v>0.55000000000000004</v>
      </c>
    </row>
    <row r="14" spans="1:5" ht="15.75" customHeight="1" x14ac:dyDescent="0.15">
      <c r="A14" s="14" t="s">
        <v>216</v>
      </c>
      <c r="B14" s="81">
        <v>0</v>
      </c>
      <c r="C14" s="81">
        <v>0.95</v>
      </c>
      <c r="D14" s="82">
        <v>0.73</v>
      </c>
    </row>
    <row r="15" spans="1:5" ht="15.75" customHeight="1" x14ac:dyDescent="0.15">
      <c r="A15" s="14" t="s">
        <v>221</v>
      </c>
      <c r="B15" s="81">
        <v>0</v>
      </c>
      <c r="C15" s="81">
        <v>0.95</v>
      </c>
      <c r="D15" s="82">
        <v>1.78</v>
      </c>
    </row>
    <row r="16" spans="1:5" ht="15.75" customHeight="1" x14ac:dyDescent="0.15">
      <c r="A16" s="80" t="s">
        <v>57</v>
      </c>
      <c r="B16" s="81">
        <v>0.34599999999999997</v>
      </c>
      <c r="C16" s="81">
        <v>0.95</v>
      </c>
      <c r="D16" s="82">
        <v>2.06</v>
      </c>
      <c r="E16" s="67"/>
    </row>
    <row r="17" spans="1:5" ht="15.75" customHeight="1" x14ac:dyDescent="0.15">
      <c r="A17" s="80" t="s">
        <v>47</v>
      </c>
      <c r="B17" s="81">
        <v>0.80800000000000005</v>
      </c>
      <c r="C17" s="81">
        <v>0.95</v>
      </c>
      <c r="D17" s="82">
        <v>0.05</v>
      </c>
      <c r="E17" s="67"/>
    </row>
    <row r="18" spans="1:5" ht="15.75" customHeight="1" x14ac:dyDescent="0.15">
      <c r="A18" s="80" t="s">
        <v>198</v>
      </c>
      <c r="B18" s="81">
        <v>0</v>
      </c>
      <c r="C18" s="81">
        <v>0.95</v>
      </c>
      <c r="D18" s="100">
        <f>SUMPRODUCT(('IYCF cost'!$C$2:$E$6)*('IYCF packages'!$C$2:$E$6&lt;&gt;""))</f>
        <v>10.49</v>
      </c>
    </row>
    <row r="19" spans="1:5" ht="15.75" customHeight="1" x14ac:dyDescent="0.15">
      <c r="A19" s="80" t="s">
        <v>197</v>
      </c>
      <c r="B19" s="81">
        <v>0</v>
      </c>
      <c r="C19" s="81">
        <v>0.95</v>
      </c>
      <c r="D19" s="100">
        <f>SUMPRODUCT(('IYCF cost'!$C$2:$E$6)*('IYCF packages'!$C$9:$E$13&lt;&gt;""))</f>
        <v>0</v>
      </c>
    </row>
    <row r="20" spans="1:5" ht="15.75" customHeight="1" x14ac:dyDescent="0.15">
      <c r="A20" s="80" t="s">
        <v>195</v>
      </c>
      <c r="B20" s="81">
        <v>0</v>
      </c>
      <c r="C20" s="81">
        <v>0.95</v>
      </c>
      <c r="D20" s="100">
        <f>SUMPRODUCT(('IYCF cost'!$C$2:$E$6)*('IYCF packages'!$C$16:$E$20&lt;&gt;""))</f>
        <v>0</v>
      </c>
    </row>
    <row r="21" spans="1:5" ht="15.75" customHeight="1" x14ac:dyDescent="0.15">
      <c r="A21" s="80" t="s">
        <v>158</v>
      </c>
      <c r="B21" s="81">
        <v>0</v>
      </c>
      <c r="C21" s="81">
        <v>0.95</v>
      </c>
      <c r="D21" s="82">
        <v>50</v>
      </c>
      <c r="E21" s="67"/>
    </row>
    <row r="22" spans="1:5" ht="15.75" customHeight="1" x14ac:dyDescent="0.15">
      <c r="A22" s="80" t="s">
        <v>34</v>
      </c>
      <c r="B22" s="81">
        <v>0.50800000000000001</v>
      </c>
      <c r="C22" s="81">
        <v>0.95</v>
      </c>
      <c r="D22" s="82">
        <v>2.61</v>
      </c>
      <c r="E22" s="67"/>
    </row>
    <row r="23" spans="1:5" ht="15.75" customHeight="1" x14ac:dyDescent="0.15">
      <c r="A23" s="80" t="s">
        <v>99</v>
      </c>
      <c r="B23" s="81">
        <v>0</v>
      </c>
      <c r="C23" s="81">
        <v>0.95</v>
      </c>
      <c r="D23" s="82">
        <v>1</v>
      </c>
      <c r="E23" s="67"/>
    </row>
    <row r="24" spans="1:5" ht="15.75" customHeight="1" x14ac:dyDescent="0.15">
      <c r="A24" s="80" t="s">
        <v>98</v>
      </c>
      <c r="B24" s="81">
        <v>0</v>
      </c>
      <c r="C24" s="81">
        <v>0.95</v>
      </c>
      <c r="D24" s="82">
        <v>1</v>
      </c>
      <c r="E24" s="84"/>
    </row>
    <row r="25" spans="1:5" ht="15.75" customHeight="1" x14ac:dyDescent="0.15">
      <c r="A25" s="80" t="s">
        <v>159</v>
      </c>
      <c r="B25" s="81">
        <v>0.1</v>
      </c>
      <c r="C25" s="81">
        <v>0.95</v>
      </c>
      <c r="D25" s="82">
        <v>4.6500000000000004</v>
      </c>
      <c r="E25" s="67"/>
    </row>
    <row r="26" spans="1:5" ht="15.75" customHeight="1" x14ac:dyDescent="0.15">
      <c r="A26" s="80" t="s">
        <v>59</v>
      </c>
      <c r="B26" s="81">
        <v>0.3538</v>
      </c>
      <c r="C26" s="81">
        <v>0.95</v>
      </c>
      <c r="D26" s="82">
        <v>3.78</v>
      </c>
      <c r="E26" s="67"/>
    </row>
    <row r="27" spans="1:5" ht="15.75" customHeight="1" x14ac:dyDescent="0.15">
      <c r="A27" s="80" t="s">
        <v>95</v>
      </c>
      <c r="B27" s="81">
        <v>0</v>
      </c>
      <c r="C27" s="81">
        <v>0.95</v>
      </c>
      <c r="D27" s="82">
        <v>1</v>
      </c>
    </row>
    <row r="28" spans="1:5" ht="15.75" customHeight="1" x14ac:dyDescent="0.15">
      <c r="A28" s="80" t="s">
        <v>58</v>
      </c>
      <c r="B28" s="81">
        <v>0</v>
      </c>
      <c r="C28" s="81">
        <v>0.95</v>
      </c>
      <c r="D28" s="82">
        <v>48</v>
      </c>
    </row>
    <row r="29" spans="1:5" ht="15.75" customHeight="1" x14ac:dyDescent="0.15">
      <c r="A29" s="80" t="s">
        <v>67</v>
      </c>
      <c r="B29" s="81">
        <v>0</v>
      </c>
      <c r="C29" s="81">
        <v>0.95</v>
      </c>
      <c r="D29" s="83">
        <f>90*AVERAGE('Incidence of conditions'!B4:F4) + 40*AVERAGE('Incidence of conditions'!B3:F3)*IF(ISBLANK(manage_mam), 0, 1)</f>
        <v>10.015195269175592</v>
      </c>
    </row>
    <row r="30" spans="1:5" ht="15.75" customHeight="1" x14ac:dyDescent="0.15">
      <c r="A30" s="80" t="s">
        <v>28</v>
      </c>
      <c r="B30" s="81">
        <v>0.89970000000000006</v>
      </c>
      <c r="C30" s="81">
        <v>0.95</v>
      </c>
      <c r="D30" s="82">
        <v>0.41</v>
      </c>
    </row>
    <row r="31" spans="1:5" ht="15.75" customHeight="1" x14ac:dyDescent="0.15">
      <c r="A31" s="80" t="s">
        <v>94</v>
      </c>
      <c r="B31" s="81">
        <v>0.80700000000000005</v>
      </c>
      <c r="C31" s="81">
        <v>0.95</v>
      </c>
      <c r="D31" s="82">
        <v>0.9</v>
      </c>
    </row>
    <row r="32" spans="1:5" ht="15.75" customHeight="1" x14ac:dyDescent="0.15">
      <c r="A32" s="80" t="s">
        <v>93</v>
      </c>
      <c r="B32" s="81">
        <v>0.73199999999999998</v>
      </c>
      <c r="C32" s="81">
        <v>0.95</v>
      </c>
      <c r="D32" s="82">
        <v>0.9</v>
      </c>
    </row>
    <row r="33" spans="1:6" ht="15.75" customHeight="1" x14ac:dyDescent="0.15">
      <c r="A33" s="80" t="s">
        <v>92</v>
      </c>
      <c r="B33" s="81">
        <v>0.316</v>
      </c>
      <c r="C33" s="81">
        <v>0.95</v>
      </c>
      <c r="D33" s="82">
        <v>79</v>
      </c>
    </row>
    <row r="34" spans="1:6" ht="15.75" customHeight="1" x14ac:dyDescent="0.15">
      <c r="A34" s="80" t="s">
        <v>90</v>
      </c>
      <c r="B34" s="81">
        <v>0.59699999999999998</v>
      </c>
      <c r="C34" s="81">
        <v>0.95</v>
      </c>
      <c r="D34" s="82">
        <v>31</v>
      </c>
    </row>
    <row r="35" spans="1:6" s="59" customFormat="1" ht="15.75" customHeight="1" x14ac:dyDescent="0.15">
      <c r="A35" s="80" t="s">
        <v>91</v>
      </c>
      <c r="B35" s="81">
        <v>0.19900000000000001</v>
      </c>
      <c r="C35" s="81">
        <v>0.95</v>
      </c>
      <c r="D35" s="82">
        <v>102</v>
      </c>
      <c r="F35" s="58"/>
    </row>
    <row r="36" spans="1:6" ht="15.75" customHeight="1" x14ac:dyDescent="0.15">
      <c r="A36" s="80" t="s">
        <v>96</v>
      </c>
      <c r="B36" s="81">
        <v>0.13400000000000001</v>
      </c>
      <c r="C36" s="81">
        <v>0.95</v>
      </c>
      <c r="D36" s="82">
        <v>5.53</v>
      </c>
    </row>
    <row r="37" spans="1:6" ht="15.75" customHeight="1" x14ac:dyDescent="0.15">
      <c r="A37" s="80" t="s">
        <v>60</v>
      </c>
      <c r="B37" s="81">
        <v>0</v>
      </c>
      <c r="C37" s="81">
        <v>0.95</v>
      </c>
      <c r="D37" s="82">
        <v>1</v>
      </c>
    </row>
    <row r="38" spans="1:6" ht="15.75" customHeight="1" x14ac:dyDescent="0.15">
      <c r="F38" s="59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E5" sqref="E5:E6"/>
    </sheetView>
  </sheetViews>
  <sheetFormatPr baseColWidth="10" defaultColWidth="10.83203125" defaultRowHeight="16" x14ac:dyDescent="0.2"/>
  <cols>
    <col min="1" max="1" width="18.6640625" style="91" customWidth="1"/>
    <col min="2" max="16384" width="10.83203125" style="91"/>
  </cols>
  <sheetData>
    <row r="1" spans="1:5" ht="40" x14ac:dyDescent="0.2">
      <c r="A1" s="96" t="s">
        <v>207</v>
      </c>
      <c r="B1" s="95" t="s">
        <v>202</v>
      </c>
      <c r="C1" s="95" t="s">
        <v>201</v>
      </c>
      <c r="D1" s="95" t="s">
        <v>200</v>
      </c>
      <c r="E1" s="95" t="s">
        <v>199</v>
      </c>
    </row>
    <row r="2" spans="1:5" x14ac:dyDescent="0.2">
      <c r="A2" s="94" t="s">
        <v>186</v>
      </c>
      <c r="B2" s="93" t="s">
        <v>32</v>
      </c>
      <c r="C2" s="82">
        <f>1.5*0.61</f>
        <v>0.91500000000000004</v>
      </c>
      <c r="D2" s="82">
        <v>3.78</v>
      </c>
      <c r="E2" s="82">
        <v>0.05</v>
      </c>
    </row>
    <row r="3" spans="1:5" x14ac:dyDescent="0.2">
      <c r="A3" s="93"/>
      <c r="B3" s="93" t="s">
        <v>1</v>
      </c>
      <c r="C3" s="82">
        <f>1.5*0.61</f>
        <v>0.91500000000000004</v>
      </c>
      <c r="D3" s="82">
        <f t="shared" ref="D3:D6" si="0">10.49/4</f>
        <v>2.6225000000000001</v>
      </c>
      <c r="E3" s="82">
        <v>0.05</v>
      </c>
    </row>
    <row r="4" spans="1:5" x14ac:dyDescent="0.2">
      <c r="A4" s="93"/>
      <c r="B4" s="93" t="s">
        <v>2</v>
      </c>
      <c r="C4" s="82">
        <f>1.5*0.61</f>
        <v>0.91500000000000004</v>
      </c>
      <c r="D4" s="82">
        <f t="shared" si="0"/>
        <v>2.6225000000000001</v>
      </c>
      <c r="E4" s="82">
        <v>0.05</v>
      </c>
    </row>
    <row r="5" spans="1:5" x14ac:dyDescent="0.2">
      <c r="A5" s="93"/>
      <c r="B5" s="93" t="s">
        <v>3</v>
      </c>
      <c r="C5" s="82">
        <f>1.5*0.61</f>
        <v>0.91500000000000004</v>
      </c>
      <c r="D5" s="82">
        <f t="shared" si="0"/>
        <v>2.6225000000000001</v>
      </c>
      <c r="E5" s="82">
        <v>0.05</v>
      </c>
    </row>
    <row r="6" spans="1:5" x14ac:dyDescent="0.2">
      <c r="A6" s="93"/>
      <c r="B6" s="93" t="s">
        <v>4</v>
      </c>
      <c r="C6" s="82">
        <f>1.5*0.61</f>
        <v>0.91500000000000004</v>
      </c>
      <c r="D6" s="82">
        <f t="shared" si="0"/>
        <v>2.6225000000000001</v>
      </c>
      <c r="E6" s="82">
        <v>0.05</v>
      </c>
    </row>
    <row r="9" spans="1:5" x14ac:dyDescent="0.2">
      <c r="C9" s="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B2" sqref="B2"/>
    </sheetView>
  </sheetViews>
  <sheetFormatPr baseColWidth="10" defaultColWidth="11.5" defaultRowHeight="13" x14ac:dyDescent="0.15"/>
  <cols>
    <col min="1" max="1" width="53" style="80" bestFit="1" customWidth="1"/>
    <col min="2" max="2" width="86" style="58" bestFit="1" customWidth="1"/>
    <col min="3" max="3" width="42.5" style="58" customWidth="1"/>
    <col min="4" max="16384" width="11.5" style="58"/>
  </cols>
  <sheetData>
    <row r="1" spans="1:3" x14ac:dyDescent="0.15">
      <c r="A1" s="63" t="s">
        <v>70</v>
      </c>
      <c r="B1" s="63" t="s">
        <v>209</v>
      </c>
      <c r="C1" s="63" t="s">
        <v>208</v>
      </c>
    </row>
    <row r="2" spans="1:3" x14ac:dyDescent="0.15">
      <c r="A2" s="14" t="s">
        <v>216</v>
      </c>
      <c r="B2" s="74" t="s">
        <v>59</v>
      </c>
      <c r="C2" s="74"/>
    </row>
    <row r="3" spans="1:3" x14ac:dyDescent="0.15">
      <c r="A3" s="14" t="s">
        <v>221</v>
      </c>
      <c r="B3" s="74" t="s">
        <v>59</v>
      </c>
      <c r="C3" s="74"/>
    </row>
    <row r="4" spans="1:3" x14ac:dyDescent="0.15">
      <c r="A4" s="80" t="s">
        <v>58</v>
      </c>
      <c r="B4" s="74" t="s">
        <v>158</v>
      </c>
      <c r="C4" s="74"/>
    </row>
    <row r="5" spans="1:3" x14ac:dyDescent="0.15">
      <c r="A5" s="80" t="s">
        <v>159</v>
      </c>
      <c r="B5" s="74" t="s">
        <v>158</v>
      </c>
      <c r="C5" s="74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58" customWidth="1"/>
    <col min="2" max="16384" width="11.5" style="58"/>
  </cols>
  <sheetData>
    <row r="1" spans="1:1" x14ac:dyDescent="0.15">
      <c r="A1" s="63" t="s">
        <v>70</v>
      </c>
    </row>
    <row r="2" spans="1:1" x14ac:dyDescent="0.15">
      <c r="A2" s="74" t="s">
        <v>68</v>
      </c>
    </row>
    <row r="3" spans="1:1" x14ac:dyDescent="0.15">
      <c r="A3" s="74" t="s">
        <v>57</v>
      </c>
    </row>
    <row r="4" spans="1:1" x14ac:dyDescent="0.15">
      <c r="A4" s="74" t="s">
        <v>34</v>
      </c>
    </row>
    <row r="5" spans="1:1" x14ac:dyDescent="0.15">
      <c r="A5" s="74" t="s">
        <v>94</v>
      </c>
    </row>
    <row r="6" spans="1:1" x14ac:dyDescent="0.15">
      <c r="A6" s="74" t="s">
        <v>93</v>
      </c>
    </row>
    <row r="7" spans="1:1" x14ac:dyDescent="0.15">
      <c r="A7" s="74" t="s">
        <v>92</v>
      </c>
    </row>
    <row r="8" spans="1:1" x14ac:dyDescent="0.15">
      <c r="A8" s="74" t="s">
        <v>90</v>
      </c>
    </row>
    <row r="9" spans="1:1" x14ac:dyDescent="0.15">
      <c r="A9" s="74" t="s">
        <v>91</v>
      </c>
    </row>
    <row r="10" spans="1:1" x14ac:dyDescent="0.15">
      <c r="A10" s="74"/>
    </row>
    <row r="11" spans="1:1" x14ac:dyDescent="0.15">
      <c r="A11" s="74"/>
    </row>
    <row r="12" spans="1:1" x14ac:dyDescent="0.15">
      <c r="A12" s="74"/>
    </row>
    <row r="13" spans="1:1" x14ac:dyDescent="0.15">
      <c r="A13" s="74"/>
    </row>
    <row r="14" spans="1:1" x14ac:dyDescent="0.15">
      <c r="A14" s="74"/>
    </row>
    <row r="15" spans="1:1" x14ac:dyDescent="0.15">
      <c r="A15" s="74"/>
    </row>
    <row r="16" spans="1:1" x14ac:dyDescent="0.15">
      <c r="A16" s="74"/>
    </row>
    <row r="17" spans="1:1" x14ac:dyDescent="0.15">
      <c r="A17" s="74"/>
    </row>
    <row r="18" spans="1:1" x14ac:dyDescent="0.15">
      <c r="A18" s="74"/>
    </row>
    <row r="19" spans="1:1" x14ac:dyDescent="0.15">
      <c r="A19" s="7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1.66</v>
      </c>
      <c r="C2" s="37">
        <f>'Baseline year population inputs'!C40</f>
        <v>1.66</v>
      </c>
      <c r="D2" s="37">
        <f>'Baseline year population inputs'!C41</f>
        <v>5.64</v>
      </c>
      <c r="E2" s="37">
        <f>'Baseline year population inputs'!C42</f>
        <v>5.43</v>
      </c>
      <c r="F2" s="37">
        <f>'Baseline year population inputs'!C43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H15" sqref="H1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171</v>
      </c>
      <c r="C3" s="57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158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159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221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9" t="s">
        <v>37</v>
      </c>
      <c r="B22" s="101" t="s">
        <v>100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6">
        <v>1</v>
      </c>
      <c r="M22" s="56">
        <v>1</v>
      </c>
      <c r="N22" s="56">
        <v>1</v>
      </c>
      <c r="O22" s="56">
        <v>1</v>
      </c>
    </row>
    <row r="23" spans="1:15" ht="15.75" customHeight="1" x14ac:dyDescent="0.15">
      <c r="B23" s="101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15">
      <c r="B24" s="101" t="s">
        <v>217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0.42289939999999993</v>
      </c>
      <c r="M24" s="54">
        <f>(1-food_insecure)*(0.49)+food_insecure*(0.7)</f>
        <v>0.54921999999999993</v>
      </c>
      <c r="N24" s="54">
        <f>(1-food_insecure)*(0.49)+food_insecure*(0.7)</f>
        <v>0.54921999999999993</v>
      </c>
      <c r="O24" s="54">
        <f>(1-food_insecure)*(0.49)+food_insecure*(0.7)</f>
        <v>0.54921999999999993</v>
      </c>
    </row>
    <row r="25" spans="1:15" ht="15.75" customHeight="1" x14ac:dyDescent="0.15">
      <c r="B25" s="101" t="s">
        <v>218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0.18124259999999998</v>
      </c>
      <c r="M25" s="54">
        <f>(1-food_insecure)*(0.21)+food_insecure*(0.3)</f>
        <v>0.23537999999999998</v>
      </c>
      <c r="N25" s="54">
        <f>(1-food_insecure)*(0.21)+food_insecure*(0.3)</f>
        <v>0.23537999999999998</v>
      </c>
      <c r="O25" s="54">
        <f>(1-food_insecure)*(0.21)+food_insecure*(0.3)</f>
        <v>0.23537999999999998</v>
      </c>
    </row>
    <row r="26" spans="1:15" ht="15.75" customHeight="1" x14ac:dyDescent="0.15">
      <c r="B26" s="101" t="s">
        <v>219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0.16585799999999998</v>
      </c>
      <c r="M26" s="54">
        <f>(1-food_insecure)*(0.3)</f>
        <v>0.21539999999999998</v>
      </c>
      <c r="N26" s="54">
        <f>(1-food_insecure)*(0.3)</f>
        <v>0.21539999999999998</v>
      </c>
      <c r="O26" s="54">
        <f>(1-food_insecure)*(0.3)</f>
        <v>0.21539999999999998</v>
      </c>
    </row>
    <row r="27" spans="1:15" ht="15.75" customHeight="1" x14ac:dyDescent="0.15">
      <c r="B27" s="101" t="s">
        <v>220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0.23</v>
      </c>
      <c r="M27" s="54">
        <v>0</v>
      </c>
      <c r="N27" s="54">
        <v>0</v>
      </c>
      <c r="O27" s="54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0.8</v>
      </c>
      <c r="F29" s="54">
        <f t="shared" si="0"/>
        <v>0.8</v>
      </c>
      <c r="G29" s="54">
        <f t="shared" si="0"/>
        <v>0.8</v>
      </c>
      <c r="H29" s="54">
        <f t="shared" si="0"/>
        <v>0.8</v>
      </c>
      <c r="I29" s="54">
        <f t="shared" si="0"/>
        <v>0.8</v>
      </c>
      <c r="J29" s="54">
        <f t="shared" si="0"/>
        <v>0.8</v>
      </c>
      <c r="K29" s="54">
        <f t="shared" si="0"/>
        <v>0.8</v>
      </c>
      <c r="L29" s="54">
        <f t="shared" si="0"/>
        <v>0.8</v>
      </c>
      <c r="M29" s="54">
        <f t="shared" si="0"/>
        <v>0.8</v>
      </c>
      <c r="N29" s="54">
        <f t="shared" si="0"/>
        <v>0.8</v>
      </c>
      <c r="O29" s="54">
        <f t="shared" si="0"/>
        <v>0.8</v>
      </c>
    </row>
    <row r="30" spans="1:15" ht="15.75" customHeight="1" x14ac:dyDescent="0.15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15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1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15">
      <c r="B33" s="14" t="s">
        <v>34</v>
      </c>
      <c r="C33" s="54">
        <f t="shared" ref="C33:O33" si="3">frac_malaria_risk</f>
        <v>1</v>
      </c>
      <c r="D33" s="54">
        <f t="shared" si="3"/>
        <v>1</v>
      </c>
      <c r="E33" s="54">
        <f t="shared" si="3"/>
        <v>1</v>
      </c>
      <c r="F33" s="54">
        <f t="shared" si="3"/>
        <v>1</v>
      </c>
      <c r="G33" s="54">
        <f t="shared" si="3"/>
        <v>1</v>
      </c>
      <c r="H33" s="54">
        <f t="shared" si="3"/>
        <v>1</v>
      </c>
      <c r="I33" s="54">
        <f t="shared" si="3"/>
        <v>1</v>
      </c>
      <c r="J33" s="54">
        <f t="shared" si="3"/>
        <v>1</v>
      </c>
      <c r="K33" s="54">
        <f t="shared" si="3"/>
        <v>1</v>
      </c>
      <c r="L33" s="54">
        <f t="shared" si="3"/>
        <v>1</v>
      </c>
      <c r="M33" s="54">
        <f t="shared" si="3"/>
        <v>1</v>
      </c>
      <c r="N33" s="54">
        <f t="shared" si="3"/>
        <v>1</v>
      </c>
      <c r="O33" s="54">
        <f t="shared" si="3"/>
        <v>1</v>
      </c>
    </row>
    <row r="34" spans="1:15" ht="15.75" customHeight="1" x14ac:dyDescent="0.1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1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1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15">
      <c r="B39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58" customWidth="1"/>
    <col min="2" max="2" width="12.5" style="58" customWidth="1"/>
    <col min="3" max="4" width="11.5" style="58"/>
    <col min="5" max="5" width="17.5" style="58" customWidth="1"/>
    <col min="6" max="16384" width="11.5" style="58"/>
  </cols>
  <sheetData>
    <row r="1" spans="1:5" x14ac:dyDescent="0.15">
      <c r="A1" s="63" t="s">
        <v>185</v>
      </c>
      <c r="B1" s="63" t="s">
        <v>184</v>
      </c>
      <c r="C1" s="63" t="s">
        <v>183</v>
      </c>
      <c r="D1" s="63" t="s">
        <v>182</v>
      </c>
      <c r="E1" s="63" t="s">
        <v>181</v>
      </c>
    </row>
    <row r="2" spans="1:5" ht="14" x14ac:dyDescent="0.15">
      <c r="A2" s="62" t="s">
        <v>180</v>
      </c>
      <c r="B2" s="61">
        <v>0.9</v>
      </c>
      <c r="C2" s="60">
        <v>0.09</v>
      </c>
      <c r="D2" s="58">
        <v>0.8</v>
      </c>
      <c r="E2" s="58">
        <f t="shared" ref="E2:E10" si="0">C2*D2</f>
        <v>7.1999999999999995E-2</v>
      </c>
    </row>
    <row r="3" spans="1:5" ht="14" x14ac:dyDescent="0.15">
      <c r="A3" s="62" t="s">
        <v>179</v>
      </c>
      <c r="B3" s="61">
        <v>1</v>
      </c>
      <c r="C3" s="60">
        <v>0.02</v>
      </c>
      <c r="D3" s="58">
        <v>1.9</v>
      </c>
      <c r="E3" s="58">
        <f t="shared" si="0"/>
        <v>3.7999999999999999E-2</v>
      </c>
    </row>
    <row r="4" spans="1:5" ht="14" x14ac:dyDescent="0.15">
      <c r="A4" s="62" t="s">
        <v>178</v>
      </c>
      <c r="B4" s="61">
        <v>1</v>
      </c>
      <c r="C4" s="60">
        <v>0.08</v>
      </c>
      <c r="D4" s="58">
        <v>2</v>
      </c>
      <c r="E4" s="58">
        <f t="shared" si="0"/>
        <v>0.16</v>
      </c>
    </row>
    <row r="5" spans="1:5" ht="14" x14ac:dyDescent="0.15">
      <c r="A5" s="62" t="s">
        <v>177</v>
      </c>
      <c r="B5" s="61">
        <v>1</v>
      </c>
      <c r="C5" s="60">
        <v>0.18</v>
      </c>
      <c r="D5" s="58">
        <v>0.7</v>
      </c>
      <c r="E5" s="58">
        <f t="shared" si="0"/>
        <v>0.126</v>
      </c>
    </row>
    <row r="6" spans="1:5" ht="14" x14ac:dyDescent="0.15">
      <c r="A6" s="62" t="s">
        <v>176</v>
      </c>
      <c r="B6" s="61">
        <v>1</v>
      </c>
      <c r="C6" s="60">
        <v>0.02</v>
      </c>
      <c r="D6" s="58">
        <v>0.7</v>
      </c>
      <c r="E6" s="58">
        <f t="shared" si="0"/>
        <v>1.3999999999999999E-2</v>
      </c>
    </row>
    <row r="7" spans="1:5" ht="14" x14ac:dyDescent="0.15">
      <c r="A7" s="62" t="s">
        <v>175</v>
      </c>
      <c r="B7" s="61">
        <v>0.93</v>
      </c>
      <c r="C7" s="60">
        <v>0.45</v>
      </c>
      <c r="D7" s="58">
        <v>0.9</v>
      </c>
      <c r="E7" s="58">
        <f t="shared" si="0"/>
        <v>0.40500000000000003</v>
      </c>
    </row>
    <row r="8" spans="1:5" ht="14" x14ac:dyDescent="0.15">
      <c r="A8" s="62" t="s">
        <v>174</v>
      </c>
      <c r="B8" s="61">
        <v>0.5</v>
      </c>
      <c r="C8" s="60">
        <v>0.03</v>
      </c>
      <c r="D8" s="58">
        <v>0</v>
      </c>
      <c r="E8" s="58">
        <f t="shared" si="0"/>
        <v>0</v>
      </c>
    </row>
    <row r="9" spans="1:5" ht="14" x14ac:dyDescent="0.15">
      <c r="A9" s="62" t="s">
        <v>173</v>
      </c>
      <c r="B9" s="61">
        <v>0.5</v>
      </c>
      <c r="C9" s="60">
        <v>0.11</v>
      </c>
      <c r="D9" s="58">
        <v>0</v>
      </c>
      <c r="E9" s="58">
        <f t="shared" si="0"/>
        <v>0</v>
      </c>
    </row>
    <row r="10" spans="1:5" ht="14" x14ac:dyDescent="0.15">
      <c r="A10" s="62" t="s">
        <v>172</v>
      </c>
      <c r="B10" s="61">
        <v>0.98</v>
      </c>
      <c r="C10" s="60">
        <v>0.01</v>
      </c>
      <c r="D10" s="58">
        <v>0.6</v>
      </c>
      <c r="E10" s="58">
        <f t="shared" si="0"/>
        <v>6.0000000000000001E-3</v>
      </c>
    </row>
    <row r="11" spans="1:5" x14ac:dyDescent="0.15">
      <c r="C11" s="5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G25" sqref="G25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127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K15"/>
  <sheetViews>
    <sheetView topLeftCell="C1" zoomScale="85" zoomScaleNormal="85" workbookViewId="0">
      <selection activeCell="H9" sqref="H9"/>
    </sheetView>
  </sheetViews>
  <sheetFormatPr baseColWidth="10" defaultColWidth="14.5" defaultRowHeight="15.75" customHeight="1" x14ac:dyDescent="0.15"/>
  <cols>
    <col min="1" max="1" width="8.5" style="15" customWidth="1"/>
    <col min="2" max="9" width="16.83203125" style="15" customWidth="1"/>
    <col min="10" max="10" width="18.6640625" style="16" customWidth="1"/>
    <col min="11" max="11" width="16.83203125" style="15" customWidth="1"/>
    <col min="12" max="16384" width="14.5" style="15"/>
  </cols>
  <sheetData>
    <row r="1" spans="1:11" s="28" customFormat="1" ht="30" customHeight="1" x14ac:dyDescent="0.15">
      <c r="A1" s="46" t="s">
        <v>0</v>
      </c>
      <c r="B1" s="36" t="s">
        <v>124</v>
      </c>
      <c r="C1" s="31" t="s">
        <v>125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126</v>
      </c>
      <c r="I1" s="31" t="s">
        <v>149</v>
      </c>
      <c r="J1" s="104" t="s">
        <v>148</v>
      </c>
      <c r="K1" s="31" t="s">
        <v>36</v>
      </c>
    </row>
    <row r="2" spans="1:11" ht="15.75" customHeight="1" x14ac:dyDescent="0.15">
      <c r="A2" s="9"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>D2+E2+F2+G2</f>
        <v>13370081</v>
      </c>
      <c r="I2" s="30">
        <f>(B2 + stillbirth*B2/(1000-stillbirth))/(1-abortion)</f>
        <v>2480858.588708919</v>
      </c>
      <c r="J2" s="105">
        <f>D2/H2</f>
        <v>0.22677775848927167</v>
      </c>
      <c r="K2" s="30">
        <f>H2-I2</f>
        <v>10889222.411291081</v>
      </c>
    </row>
    <row r="3" spans="1:11" ht="15.75" customHeight="1" x14ac:dyDescent="0.15">
      <c r="A3" s="9"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>D3+E3+F3+G3</f>
        <v>13842766</v>
      </c>
      <c r="I3" s="30">
        <f>(B3 + stillbirth*B3/(1000-stillbirth))/(1-abortion)</f>
        <v>2527889.0832815999</v>
      </c>
      <c r="J3" s="105">
        <f>D3/H3</f>
        <v>0.22861572607671038</v>
      </c>
      <c r="K3" s="30">
        <f t="shared" ref="K3:K15" si="0">H3-I3</f>
        <v>11314876.916718401</v>
      </c>
    </row>
    <row r="4" spans="1:11" ht="15.75" customHeight="1" x14ac:dyDescent="0.15">
      <c r="A4" s="9"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>D4+E4+F4+G4</f>
        <v>14328740</v>
      </c>
      <c r="I4" s="30">
        <f>(B4 + stillbirth*B4/(1000-stillbirth))/(1-abortion)</f>
        <v>2586677.2014974509</v>
      </c>
      <c r="J4" s="105">
        <f>D4/H4</f>
        <v>0.23005190965849057</v>
      </c>
      <c r="K4" s="30">
        <f t="shared" si="0"/>
        <v>11742062.79850255</v>
      </c>
    </row>
    <row r="5" spans="1:11" ht="15.75" customHeight="1" x14ac:dyDescent="0.15">
      <c r="A5" s="9"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>D5+E5+F5+G5</f>
        <v>14821716</v>
      </c>
      <c r="I5" s="30">
        <f>(B5 + stillbirth*B5/(1000-stillbirth))/(1-abortion)</f>
        <v>2633707.6960701318</v>
      </c>
      <c r="J5" s="105">
        <f>D5/H5</f>
        <v>0.23067295311824892</v>
      </c>
      <c r="K5" s="30">
        <f t="shared" si="0"/>
        <v>12188008.303929869</v>
      </c>
    </row>
    <row r="6" spans="1:11" ht="15.75" customHeight="1" x14ac:dyDescent="0.15">
      <c r="A6" s="9"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>D6+E6+F6+G6</f>
        <v>15326652</v>
      </c>
      <c r="I6" s="30">
        <f>(B6 + stillbirth*B6/(1000-stillbirth))/(1-abortion)</f>
        <v>2680738.1906428128</v>
      </c>
      <c r="J6" s="105">
        <f>D6/H6</f>
        <v>0.23049769773594389</v>
      </c>
      <c r="K6" s="30">
        <f t="shared" si="0"/>
        <v>12645913.809357187</v>
      </c>
    </row>
    <row r="7" spans="1:11" ht="15.75" customHeight="1" x14ac:dyDescent="0.15">
      <c r="A7" s="9"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>D7+E7+F7+G7</f>
        <v>15838161</v>
      </c>
      <c r="I7" s="30">
        <f>(B7 + stillbirth*B7/(1000-stillbirth))/(1-abortion)</f>
        <v>2739526.3088586638</v>
      </c>
      <c r="J7" s="105">
        <f>D7/H7</f>
        <v>0.22965987023367171</v>
      </c>
      <c r="K7" s="30">
        <f t="shared" si="0"/>
        <v>13098634.691141337</v>
      </c>
    </row>
    <row r="8" spans="1:11" ht="15.75" customHeight="1" x14ac:dyDescent="0.15">
      <c r="A8" s="9"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>D8+E8+F8+G8</f>
        <v>16358958</v>
      </c>
      <c r="I8" s="30">
        <f>(B8 + stillbirth*B8/(1000-stillbirth))/(1-abortion)</f>
        <v>2798314.4270745148</v>
      </c>
      <c r="J8" s="105">
        <f>D8/H8</f>
        <v>0.22846216733364069</v>
      </c>
      <c r="K8" s="30">
        <f t="shared" si="0"/>
        <v>13560643.572925486</v>
      </c>
    </row>
    <row r="9" spans="1:11" ht="15.75" customHeight="1" x14ac:dyDescent="0.15">
      <c r="A9" s="9"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>D9+E9+F9+G9</f>
        <v>16894224</v>
      </c>
      <c r="I9" s="30">
        <f>(B9 + stillbirth*B9/(1000-stillbirth))/(1-abortion)</f>
        <v>2845344.9216471957</v>
      </c>
      <c r="J9" s="105">
        <f>D9/H9</f>
        <v>0.22733651453893355</v>
      </c>
      <c r="K9" s="30">
        <f t="shared" si="0"/>
        <v>14048879.078352805</v>
      </c>
    </row>
    <row r="10" spans="1:11" ht="15.75" customHeight="1" x14ac:dyDescent="0.15">
      <c r="A10" s="9"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>D10+E10+F10+G10</f>
        <v>17446245</v>
      </c>
      <c r="I10" s="30">
        <f>(B10 + stillbirth*B10/(1000-stillbirth))/(1-abortion)</f>
        <v>2915890.6635062173</v>
      </c>
      <c r="J10" s="105">
        <f>D10/H10</f>
        <v>0.22650398409514483</v>
      </c>
      <c r="K10" s="30">
        <f t="shared" si="0"/>
        <v>14530354.336493783</v>
      </c>
    </row>
    <row r="11" spans="1:11" ht="15.75" customHeight="1" x14ac:dyDescent="0.15">
      <c r="A11" s="9"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>D11+E11+F11+G11</f>
        <v>18006944</v>
      </c>
      <c r="I11" s="30">
        <f>(B11 + stillbirth*B11/(1000-stillbirth))/(1-abortion)</f>
        <v>2974678.7817220683</v>
      </c>
      <c r="J11" s="105">
        <f>D11/H11</f>
        <v>0.22576362763165145</v>
      </c>
      <c r="K11" s="30">
        <f t="shared" si="0"/>
        <v>15032265.218277931</v>
      </c>
    </row>
    <row r="12" spans="1:11" ht="15.75" customHeight="1" x14ac:dyDescent="0.15">
      <c r="A12" s="9"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>D12+E12+F12+G12</f>
        <v>18583669</v>
      </c>
      <c r="I12" s="30">
        <f>(B12 + stillbirth*B12/(1000-stillbirth))/(1-abortion)</f>
        <v>3033466.8999379198</v>
      </c>
      <c r="J12" s="105">
        <f>D12/H12</f>
        <v>0.22522796763114969</v>
      </c>
      <c r="K12" s="30">
        <f t="shared" si="0"/>
        <v>15550202.10006208</v>
      </c>
    </row>
    <row r="13" spans="1:11" ht="15.75" customHeight="1" x14ac:dyDescent="0.15">
      <c r="A13" s="9"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>D13+E13+F13+G13</f>
        <v>19174580</v>
      </c>
      <c r="I13" s="30">
        <f>(B13 + stillbirth*B13/(1000-stillbirth))/(1-abortion)</f>
        <v>3092255.0181537713</v>
      </c>
      <c r="J13" s="105">
        <f>D13/H13</f>
        <v>0.22473696946686708</v>
      </c>
      <c r="K13" s="30">
        <f t="shared" si="0"/>
        <v>16082324.981846228</v>
      </c>
    </row>
    <row r="14" spans="1:11" ht="15.75" customHeight="1" x14ac:dyDescent="0.15">
      <c r="A14" s="9"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>D14+E14+F14+G14</f>
        <v>19776256</v>
      </c>
      <c r="I14" s="30">
        <f>(B14 + stillbirth*B14/(1000-stillbirth))/(1-abortion)</f>
        <v>3162800.7600127924</v>
      </c>
      <c r="J14" s="105">
        <f>D14/H14</f>
        <v>0.22404331740042199</v>
      </c>
      <c r="K14" s="30">
        <f t="shared" si="0"/>
        <v>16613455.239987208</v>
      </c>
    </row>
    <row r="15" spans="1:11" ht="15.75" customHeight="1" x14ac:dyDescent="0.15">
      <c r="A15" s="9"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>D15+E15+F15+G15</f>
        <v>20386728</v>
      </c>
      <c r="I15" s="30">
        <f>(B15 + stillbirth*B15/(1000-stillbirth))/(1-abortion)</f>
        <v>3221588.8782286434</v>
      </c>
      <c r="J15" s="105">
        <f>D15/H15</f>
        <v>0.22301881891002814</v>
      </c>
      <c r="K15" s="30">
        <f t="shared" si="0"/>
        <v>17165139.121771358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152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130</v>
      </c>
      <c r="B2" s="14" t="s">
        <v>132</v>
      </c>
      <c r="C2" s="49">
        <f>1-_xlfn.NORM.DIST(_xlfn.NORM.INV(SUM(C4:C5), 0, 1) + 1, 0, 1, TRUE)</f>
        <v>0.54471569980476653</v>
      </c>
      <c r="D2" s="49">
        <f t="shared" ref="D2:G2" si="0">1-_xlfn.NORM.DIST(_xlfn.NORM.INV(SUM(D4:D5), 0, 1) + 1, 0, 1, TRUE)</f>
        <v>0.54471569980476653</v>
      </c>
      <c r="E2" s="49">
        <f t="shared" si="0"/>
        <v>0.44982829694488635</v>
      </c>
      <c r="F2" s="49">
        <f t="shared" si="0"/>
        <v>0.24457139941017503</v>
      </c>
      <c r="G2" s="49">
        <f t="shared" si="0"/>
        <v>0.23269074767298425</v>
      </c>
    </row>
    <row r="3" spans="1:15" ht="15.75" customHeight="1" x14ac:dyDescent="0.15">
      <c r="A3" s="5"/>
      <c r="B3" s="14" t="s">
        <v>133</v>
      </c>
      <c r="C3" s="49">
        <f>_xlfn.NORM.DIST(_xlfn.NORM.INV(SUM(C4:C5), 0, 1) + 1, 0, 1, TRUE) - SUM(C4:C5)</f>
        <v>0.32228430019523346</v>
      </c>
      <c r="D3" s="49">
        <f t="shared" ref="D3:G3" si="1">_xlfn.NORM.DIST(_xlfn.NORM.INV(SUM(D4:D5), 0, 1) + 1, 0, 1, TRUE) - SUM(D4:D5)</f>
        <v>0.32228430019523346</v>
      </c>
      <c r="E3" s="49">
        <f t="shared" si="1"/>
        <v>0.35908666207150708</v>
      </c>
      <c r="F3" s="49">
        <f t="shared" si="1"/>
        <v>0.37651189492768178</v>
      </c>
      <c r="G3" s="49">
        <f t="shared" si="1"/>
        <v>0.37372365733745416</v>
      </c>
    </row>
    <row r="4" spans="1:15" ht="15.75" customHeight="1" x14ac:dyDescent="0.15">
      <c r="A4" s="5"/>
      <c r="B4" s="14" t="s">
        <v>131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134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129</v>
      </c>
      <c r="B8" s="9" t="s">
        <v>135</v>
      </c>
      <c r="C8" s="49">
        <f>1-_xlfn.NORM.DIST(_xlfn.NORM.INV(SUM(C10:C11), 0, 1) + 1, 0, 1, TRUE)</f>
        <v>0.6241955901533508</v>
      </c>
      <c r="D8" s="49">
        <f t="shared" ref="D8:G8" si="2">1-_xlfn.NORM.DIST(_xlfn.NORM.INV(SUM(D10:D11), 0, 1) + 1, 0, 1, TRUE)</f>
        <v>0.6241955901533508</v>
      </c>
      <c r="E8" s="49">
        <f t="shared" si="2"/>
        <v>0.68355843805440353</v>
      </c>
      <c r="F8" s="49">
        <f t="shared" si="2"/>
        <v>0.73228840888273117</v>
      </c>
      <c r="G8" s="49">
        <f t="shared" si="2"/>
        <v>0.81212055177975573</v>
      </c>
    </row>
    <row r="9" spans="1:15" ht="15.75" customHeight="1" x14ac:dyDescent="0.15">
      <c r="B9" s="9" t="s">
        <v>136</v>
      </c>
      <c r="C9" s="49">
        <f>_xlfn.NORM.DIST(_xlfn.NORM.INV(SUM(C10:C11), 0, 1) + 1, 0, 1, TRUE) - SUM(C10:C11)</f>
        <v>0.28180440984664923</v>
      </c>
      <c r="D9" s="49">
        <f t="shared" ref="D9:G9" si="3">_xlfn.NORM.DIST(_xlfn.NORM.INV(SUM(D10:D11), 0, 1) + 1, 0, 1, TRUE) - SUM(D10:D11)</f>
        <v>0.28180440984664923</v>
      </c>
      <c r="E9" s="49">
        <f t="shared" si="3"/>
        <v>0.2466938696379041</v>
      </c>
      <c r="F9" s="49">
        <f t="shared" si="3"/>
        <v>0.21506846670192739</v>
      </c>
      <c r="G9" s="49">
        <f t="shared" si="3"/>
        <v>0.15821429221536368</v>
      </c>
    </row>
    <row r="10" spans="1:15" ht="15.75" customHeight="1" x14ac:dyDescent="0.15">
      <c r="B10" s="9" t="s">
        <v>137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138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150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0.32801999999999998</v>
      </c>
      <c r="F15" s="49">
        <f t="shared" si="4"/>
        <v>0.30639</v>
      </c>
      <c r="G15" s="49">
        <f t="shared" si="4"/>
        <v>0.20314000000000002</v>
      </c>
      <c r="H15" s="49">
        <f t="shared" si="4"/>
        <v>0.19865999999999998</v>
      </c>
      <c r="I15" s="49">
        <f t="shared" si="4"/>
        <v>0.18773999999999999</v>
      </c>
      <c r="J15" s="49">
        <f t="shared" si="4"/>
        <v>0.18185999999999999</v>
      </c>
      <c r="K15" s="49">
        <f t="shared" si="4"/>
        <v>0.18564</v>
      </c>
      <c r="L15" s="49">
        <f t="shared" si="4"/>
        <v>0.19865999999999998</v>
      </c>
      <c r="M15" s="49">
        <f t="shared" si="4"/>
        <v>0.18773999999999999</v>
      </c>
      <c r="N15" s="49">
        <f t="shared" si="4"/>
        <v>0.18185999999999999</v>
      </c>
      <c r="O15" s="49">
        <f t="shared" si="4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128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7" t="s">
        <v>188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7" t="s">
        <v>189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7" t="s">
        <v>190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7" t="s">
        <v>191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160</v>
      </c>
      <c r="B1" s="4" t="s">
        <v>167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161</v>
      </c>
      <c r="B2" s="17" t="s">
        <v>165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162</v>
      </c>
      <c r="B4" s="17" t="s">
        <v>165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163</v>
      </c>
      <c r="B6" s="17" t="s">
        <v>165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166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164</v>
      </c>
      <c r="B10" s="19" t="s">
        <v>169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168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170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192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A10" sqref="A10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141</v>
      </c>
      <c r="B1" s="65" t="s">
        <v>186</v>
      </c>
      <c r="C1" s="43" t="s">
        <v>139</v>
      </c>
    </row>
    <row r="2" spans="1:3" ht="14.25" customHeight="1" x14ac:dyDescent="0.15">
      <c r="A2" s="107" t="s">
        <v>140</v>
      </c>
      <c r="B2" s="41" t="s">
        <v>76</v>
      </c>
      <c r="C2" s="45">
        <v>5.6000000000000001E-2</v>
      </c>
    </row>
    <row r="3" spans="1:3" ht="14.25" customHeight="1" x14ac:dyDescent="0.15">
      <c r="A3" s="16"/>
      <c r="B3" s="41" t="s">
        <v>77</v>
      </c>
      <c r="C3" s="45">
        <v>5.0000000000000001E-3</v>
      </c>
    </row>
    <row r="4" spans="1:3" ht="14.25" customHeight="1" x14ac:dyDescent="0.15">
      <c r="A4" s="16"/>
      <c r="B4" s="41" t="s">
        <v>78</v>
      </c>
      <c r="C4" s="45">
        <v>0</v>
      </c>
    </row>
    <row r="5" spans="1:3" ht="14.25" customHeight="1" x14ac:dyDescent="0.15">
      <c r="A5" s="16"/>
      <c r="B5" s="41" t="s">
        <v>79</v>
      </c>
      <c r="C5" s="45">
        <v>0.152</v>
      </c>
    </row>
    <row r="6" spans="1:3" ht="14.25" customHeight="1" x14ac:dyDescent="0.15">
      <c r="A6" s="16"/>
      <c r="B6" s="41" t="s">
        <v>80</v>
      </c>
      <c r="C6" s="45">
        <v>0.34200000000000003</v>
      </c>
    </row>
    <row r="7" spans="1:3" ht="14.25" customHeight="1" x14ac:dyDescent="0.15">
      <c r="A7" s="16"/>
      <c r="B7" s="41" t="s">
        <v>81</v>
      </c>
      <c r="C7" s="45">
        <v>0.29899999999999999</v>
      </c>
    </row>
    <row r="8" spans="1:3" ht="14.25" customHeight="1" x14ac:dyDescent="0.15">
      <c r="A8" s="16"/>
      <c r="B8" s="41" t="s">
        <v>82</v>
      </c>
      <c r="C8" s="45">
        <v>1E-3</v>
      </c>
    </row>
    <row r="9" spans="1:3" ht="14.25" customHeight="1" x14ac:dyDescent="0.15">
      <c r="A9" s="16"/>
      <c r="B9" s="41" t="s">
        <v>83</v>
      </c>
      <c r="C9" s="45">
        <v>5.0000000000000001E-3</v>
      </c>
    </row>
    <row r="10" spans="1:3" ht="14.25" customHeight="1" x14ac:dyDescent="0.15">
      <c r="A10" s="16"/>
      <c r="B10" s="41" t="s">
        <v>84</v>
      </c>
      <c r="C10" s="45">
        <v>0.14099999999999999</v>
      </c>
    </row>
    <row r="11" spans="1:3" ht="14.25" customHeight="1" x14ac:dyDescent="0.15">
      <c r="A11" s="16"/>
      <c r="B11" s="48" t="s">
        <v>147</v>
      </c>
      <c r="C11" s="47">
        <f>SUM(C2:C10)</f>
        <v>1.0010000000000001</v>
      </c>
    </row>
    <row r="12" spans="1:3" ht="14.25" customHeight="1" x14ac:dyDescent="0.15">
      <c r="A12" s="16"/>
      <c r="B12" s="44"/>
      <c r="C12" s="44"/>
    </row>
    <row r="13" spans="1:3" ht="14.25" customHeight="1" x14ac:dyDescent="0.15">
      <c r="A13" s="107" t="s">
        <v>85</v>
      </c>
      <c r="B13" s="41" t="s">
        <v>86</v>
      </c>
      <c r="C13" s="45">
        <v>0.20799999999999999</v>
      </c>
    </row>
    <row r="14" spans="1:3" ht="14.25" customHeight="1" x14ac:dyDescent="0.15">
      <c r="A14" s="16"/>
      <c r="B14" s="41" t="s">
        <v>87</v>
      </c>
      <c r="C14" s="45">
        <v>3.5999999999999997E-2</v>
      </c>
    </row>
    <row r="15" spans="1:3" ht="14.25" customHeight="1" x14ac:dyDescent="0.15">
      <c r="A15" s="16"/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147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7" sqref="D7"/>
    </sheetView>
  </sheetViews>
  <sheetFormatPr baseColWidth="10" defaultColWidth="11.5" defaultRowHeight="13" x14ac:dyDescent="0.15"/>
  <cols>
    <col min="1" max="1" width="17" style="58" customWidth="1"/>
    <col min="2" max="2" width="19.1640625" style="58" customWidth="1"/>
    <col min="3" max="3" width="13.5" style="58" customWidth="1"/>
    <col min="4" max="16384" width="11.5" style="58"/>
  </cols>
  <sheetData>
    <row r="1" spans="1:5" x14ac:dyDescent="0.15">
      <c r="A1" s="78" t="s">
        <v>203</v>
      </c>
      <c r="B1" s="79" t="s">
        <v>202</v>
      </c>
      <c r="C1" s="79" t="s">
        <v>201</v>
      </c>
      <c r="D1" s="79" t="s">
        <v>200</v>
      </c>
      <c r="E1" s="79" t="s">
        <v>199</v>
      </c>
    </row>
    <row r="2" spans="1:5" x14ac:dyDescent="0.15">
      <c r="A2" s="76" t="s">
        <v>198</v>
      </c>
      <c r="B2" s="71" t="s">
        <v>32</v>
      </c>
      <c r="C2" s="74"/>
      <c r="D2" s="74"/>
      <c r="E2" s="97" t="str">
        <f>IF(E$7="","",E$7)</f>
        <v/>
      </c>
    </row>
    <row r="3" spans="1:5" x14ac:dyDescent="0.15">
      <c r="A3" s="72"/>
      <c r="B3" s="71" t="s">
        <v>1</v>
      </c>
      <c r="C3" s="74"/>
      <c r="D3" s="74" t="s">
        <v>196</v>
      </c>
      <c r="E3" s="97" t="str">
        <f>IF(E$7="","",E$7)</f>
        <v/>
      </c>
    </row>
    <row r="4" spans="1:5" x14ac:dyDescent="0.15">
      <c r="A4" s="72"/>
      <c r="B4" s="71" t="s">
        <v>2</v>
      </c>
      <c r="C4" s="74"/>
      <c r="D4" s="74" t="s">
        <v>196</v>
      </c>
      <c r="E4" s="97" t="str">
        <f>IF(E$7="","",E$7)</f>
        <v/>
      </c>
    </row>
    <row r="5" spans="1:5" x14ac:dyDescent="0.15">
      <c r="A5" s="72"/>
      <c r="B5" s="71" t="s">
        <v>3</v>
      </c>
      <c r="C5" s="74"/>
      <c r="D5" s="74" t="s">
        <v>196</v>
      </c>
      <c r="E5" s="97" t="str">
        <f>IF(E$7="","",E$7)</f>
        <v/>
      </c>
    </row>
    <row r="6" spans="1:5" x14ac:dyDescent="0.15">
      <c r="A6" s="72"/>
      <c r="B6" s="71" t="s">
        <v>4</v>
      </c>
      <c r="C6" s="74"/>
      <c r="D6" s="74" t="s">
        <v>196</v>
      </c>
      <c r="E6" s="97" t="str">
        <f>IF(E$7="","",E$7)</f>
        <v/>
      </c>
    </row>
    <row r="7" spans="1:5" x14ac:dyDescent="0.15">
      <c r="A7" s="72"/>
      <c r="B7" s="71" t="s">
        <v>194</v>
      </c>
      <c r="C7" s="70"/>
      <c r="D7" s="69"/>
      <c r="E7" s="74"/>
    </row>
    <row r="9" spans="1:5" x14ac:dyDescent="0.15">
      <c r="A9" s="78" t="s">
        <v>197</v>
      </c>
      <c r="B9" s="77" t="s">
        <v>32</v>
      </c>
      <c r="C9" s="74"/>
      <c r="D9" s="74"/>
      <c r="E9" s="98" t="str">
        <f>IF(E$14="","",E$14)</f>
        <v/>
      </c>
    </row>
    <row r="10" spans="1:5" x14ac:dyDescent="0.15">
      <c r="A10" s="72"/>
      <c r="B10" s="71" t="s">
        <v>1</v>
      </c>
      <c r="C10" s="74"/>
      <c r="D10" s="74"/>
      <c r="E10" s="97"/>
    </row>
    <row r="11" spans="1:5" x14ac:dyDescent="0.15">
      <c r="A11" s="72"/>
      <c r="B11" s="71" t="s">
        <v>2</v>
      </c>
      <c r="C11" s="74"/>
      <c r="D11" s="74"/>
      <c r="E11" s="97"/>
    </row>
    <row r="12" spans="1:5" x14ac:dyDescent="0.15">
      <c r="A12" s="72"/>
      <c r="B12" s="71" t="s">
        <v>3</v>
      </c>
      <c r="C12" s="74"/>
      <c r="D12" s="74"/>
      <c r="E12" s="97"/>
    </row>
    <row r="13" spans="1:5" x14ac:dyDescent="0.15">
      <c r="A13" s="72"/>
      <c r="B13" s="71" t="s">
        <v>4</v>
      </c>
      <c r="C13" s="74"/>
      <c r="D13" s="74"/>
      <c r="E13" s="97"/>
    </row>
    <row r="14" spans="1:5" x14ac:dyDescent="0.15">
      <c r="A14" s="72"/>
      <c r="B14" s="71" t="s">
        <v>194</v>
      </c>
      <c r="C14" s="70"/>
      <c r="D14" s="69"/>
      <c r="E14" s="74"/>
    </row>
    <row r="16" spans="1:5" x14ac:dyDescent="0.15">
      <c r="A16" s="76" t="s">
        <v>195</v>
      </c>
      <c r="B16" s="71" t="s">
        <v>32</v>
      </c>
      <c r="C16" s="68"/>
      <c r="D16" s="75"/>
      <c r="E16" s="98" t="str">
        <f>IF(E$21="","",E$21)</f>
        <v/>
      </c>
    </row>
    <row r="17" spans="1:5" x14ac:dyDescent="0.15">
      <c r="A17" s="72"/>
      <c r="B17" s="71" t="s">
        <v>1</v>
      </c>
      <c r="C17" s="68"/>
      <c r="D17" s="74"/>
      <c r="E17" s="97" t="str">
        <f>IF(E$21="","",E$21)</f>
        <v/>
      </c>
    </row>
    <row r="18" spans="1:5" x14ac:dyDescent="0.15">
      <c r="A18" s="72"/>
      <c r="B18" s="71" t="s">
        <v>2</v>
      </c>
      <c r="C18" s="68"/>
      <c r="D18" s="74"/>
      <c r="E18" s="97" t="str">
        <f>IF(E$21="","",E$21)</f>
        <v/>
      </c>
    </row>
    <row r="19" spans="1:5" x14ac:dyDescent="0.15">
      <c r="A19" s="72"/>
      <c r="B19" s="71" t="s">
        <v>3</v>
      </c>
      <c r="C19" s="68"/>
      <c r="D19" s="74"/>
      <c r="E19" s="97" t="str">
        <f>IF(E$21="","",E$21)</f>
        <v/>
      </c>
    </row>
    <row r="20" spans="1:5" x14ac:dyDescent="0.15">
      <c r="A20" s="72"/>
      <c r="B20" s="71" t="s">
        <v>4</v>
      </c>
      <c r="C20" s="68"/>
      <c r="D20" s="73"/>
      <c r="E20" s="97" t="str">
        <f>IF(E$21="","",E$21)</f>
        <v/>
      </c>
    </row>
    <row r="21" spans="1:5" x14ac:dyDescent="0.15">
      <c r="A21" s="72"/>
      <c r="B21" s="71" t="s">
        <v>194</v>
      </c>
      <c r="C21" s="70"/>
      <c r="D21" s="69"/>
      <c r="E21" s="6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650B-7A35-4B48-AEF2-692F4EBB38C8}">
  <sheetPr>
    <tabColor theme="7" tint="-0.249977111117893"/>
  </sheetPr>
  <dimension ref="A1:D3"/>
  <sheetViews>
    <sheetView zoomScale="175" workbookViewId="0">
      <selection activeCell="D2" sqref="D2"/>
    </sheetView>
  </sheetViews>
  <sheetFormatPr baseColWidth="10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102" t="s">
        <v>186</v>
      </c>
      <c r="B1" s="79" t="s">
        <v>210</v>
      </c>
      <c r="C1" s="103" t="s">
        <v>211</v>
      </c>
      <c r="D1" s="103" t="s">
        <v>215</v>
      </c>
    </row>
    <row r="2" spans="1:4" x14ac:dyDescent="0.15">
      <c r="A2" s="103" t="s">
        <v>70</v>
      </c>
      <c r="B2" s="71" t="s">
        <v>67</v>
      </c>
      <c r="C2" s="71" t="s">
        <v>212</v>
      </c>
      <c r="D2" s="74" t="s">
        <v>196</v>
      </c>
    </row>
    <row r="3" spans="1:4" x14ac:dyDescent="0.15">
      <c r="A3" s="103" t="s">
        <v>214</v>
      </c>
      <c r="B3" s="71" t="s">
        <v>201</v>
      </c>
      <c r="C3" s="71" t="s">
        <v>213</v>
      </c>
      <c r="D3" s="74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2018-06-25T08:17:15Z</dcterms:modified>
</cp:coreProperties>
</file>