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9F85A1C-6DF8-415A-A877-2737177B2519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26" i="2"/>
  <c r="A24" i="2"/>
  <c r="A18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<sst xmlns="http://schemas.openxmlformats.org/spreadsheetml/2006/main" count="2092" uniqueCount="341">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</sst>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40948.453125000007</v>
      </c>
    </row>
    <row r="8" spans="1:3" ht="15" customHeight="1" x14ac:dyDescent="0.25">
      <c r="B8" s="5" t="s">
        <v>8</v>
      </c>
      <c r="C8" s="44">
        <v>0.13900000000000001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0.72714500427246098</v>
      </c>
    </row>
    <row r="11" spans="1:3" ht="15" customHeight="1" x14ac:dyDescent="0.25">
      <c r="B11" s="5" t="s">
        <v>11</v>
      </c>
      <c r="C11" s="45">
        <v>0.92599999999999993</v>
      </c>
    </row>
    <row r="12" spans="1:3" ht="15" customHeight="1" x14ac:dyDescent="0.25">
      <c r="B12" s="5" t="s">
        <v>12</v>
      </c>
      <c r="C12" s="45">
        <v>0.67400000000000004</v>
      </c>
    </row>
    <row r="13" spans="1:3" ht="15" customHeight="1" x14ac:dyDescent="0.25">
      <c r="B13" s="5" t="s">
        <v>13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0.1298</v>
      </c>
    </row>
    <row r="24" spans="1:3" ht="15" customHeight="1" x14ac:dyDescent="0.25">
      <c r="B24" s="15" t="s">
        <v>22</v>
      </c>
      <c r="C24" s="45">
        <v>0.56009999999999993</v>
      </c>
    </row>
    <row r="25" spans="1:3" ht="15" customHeight="1" x14ac:dyDescent="0.25">
      <c r="B25" s="15" t="s">
        <v>23</v>
      </c>
      <c r="C25" s="45">
        <v>0.27879999999999999</v>
      </c>
    </row>
    <row r="26" spans="1:3" ht="15" customHeight="1" x14ac:dyDescent="0.25">
      <c r="B26" s="15" t="s">
        <v>24</v>
      </c>
      <c r="C26" s="45">
        <v>3.1300000000000001E-2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8.1373987167464108</v>
      </c>
    </row>
    <row r="38" spans="1:5" ht="15" customHeight="1" x14ac:dyDescent="0.25">
      <c r="B38" s="11" t="s">
        <v>34</v>
      </c>
      <c r="C38" s="43">
        <v>10.5892904273596</v>
      </c>
      <c r="D38" s="12"/>
      <c r="E38" s="13"/>
    </row>
    <row r="39" spans="1:5" ht="15" customHeight="1" x14ac:dyDescent="0.25">
      <c r="B39" s="11" t="s">
        <v>35</v>
      </c>
      <c r="C39" s="43">
        <v>12.3058188951809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6.5300996180000004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2.1675900000000001E-2</v>
      </c>
      <c r="D45" s="12"/>
    </row>
    <row r="46" spans="1:5" ht="15.75" customHeight="1" x14ac:dyDescent="0.25">
      <c r="B46" s="11" t="s">
        <v>41</v>
      </c>
      <c r="C46" s="45">
        <v>8.2277100000000006E-2</v>
      </c>
      <c r="D46" s="12"/>
    </row>
    <row r="47" spans="1:5" ht="15.75" customHeight="1" x14ac:dyDescent="0.25">
      <c r="B47" s="11" t="s">
        <v>42</v>
      </c>
      <c r="C47" s="45">
        <v>0.1783778</v>
      </c>
      <c r="D47" s="12"/>
      <c r="E47" s="13"/>
    </row>
    <row r="48" spans="1:5" ht="15" customHeight="1" x14ac:dyDescent="0.25">
      <c r="B48" s="11" t="s">
        <v>43</v>
      </c>
      <c r="C48" s="46">
        <v>0.71766920000000001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0.56960999999999995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8.5988007000000005E-2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0.71808787191079604</v>
      </c>
      <c r="C2" s="98">
        <v>0.95</v>
      </c>
      <c r="D2" s="56">
        <v>61.861086469337543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39.966012526302137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474.4736397477613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1.45725994740313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0.22251890454814399</v>
      </c>
      <c r="C10" s="98">
        <v>0.95</v>
      </c>
      <c r="D10" s="56">
        <v>13.098311970098051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0.22251890454814399</v>
      </c>
      <c r="C11" s="98">
        <v>0.95</v>
      </c>
      <c r="D11" s="56">
        <v>13.098311970098051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0.22251890454814399</v>
      </c>
      <c r="C12" s="98">
        <v>0.95</v>
      </c>
      <c r="D12" s="56">
        <v>13.098311970098051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0.22251890454814399</v>
      </c>
      <c r="C13" s="98">
        <v>0.95</v>
      </c>
      <c r="D13" s="56">
        <v>13.098311970098051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0.22251890454814399</v>
      </c>
      <c r="C14" s="98">
        <v>0.95</v>
      </c>
      <c r="D14" s="56">
        <v>13.098311970098051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0.22251890454814399</v>
      </c>
      <c r="C15" s="98">
        <v>0.95</v>
      </c>
      <c r="D15" s="56">
        <v>13.098311970098051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0.80507776999339498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0.44</v>
      </c>
      <c r="C18" s="98">
        <v>0.95</v>
      </c>
      <c r="D18" s="56">
        <v>10.92023727763495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10.92023727763495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0.96404709999999993</v>
      </c>
      <c r="C21" s="98">
        <v>0.95</v>
      </c>
      <c r="D21" s="56">
        <v>15.02309818297103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22.648664763181358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4.3331704911650171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0.2436908618909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0.17355084638381599</v>
      </c>
      <c r="C27" s="98">
        <v>0.95</v>
      </c>
      <c r="D27" s="56">
        <v>18.55694520304651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0.87858523549794398</v>
      </c>
      <c r="C29" s="98">
        <v>0.95</v>
      </c>
      <c r="D29" s="56">
        <v>122.3932530911411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0.61300697415096694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1.5806422229999999E-2</v>
      </c>
      <c r="C32" s="98">
        <v>0.95</v>
      </c>
      <c r="D32" s="56">
        <v>1.737469925830645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0.163617968559265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1.895773684330621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0.85781077575415399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0.11636460945010174</v>
      </c>
      <c r="C3" s="21">
        <f>frac_mam_1_5months * 2.6</f>
        <v>0.11636460945010174</v>
      </c>
      <c r="D3" s="21">
        <f>frac_mam_6_11months * 2.6</f>
        <v>2.1411198750138343E-2</v>
      </c>
      <c r="E3" s="21">
        <f>frac_mam_12_23months * 2.6</f>
        <v>5.4606378544122605E-3</v>
      </c>
      <c r="F3" s="21">
        <f>frac_mam_24_59months * 2.6</f>
        <v>3.3434099517762578E-2</v>
      </c>
    </row>
    <row r="4" spans="1:6" ht="15.75" customHeight="1" x14ac:dyDescent="0.25">
      <c r="A4" s="3" t="s">
        <v>205</v>
      </c>
      <c r="B4" s="21">
        <f>frac_sam_1month * 2.6</f>
        <v>5.1407947391271636E-2</v>
      </c>
      <c r="C4" s="21">
        <f>frac_sam_1_5months * 2.6</f>
        <v>5.1407947391271636E-2</v>
      </c>
      <c r="D4" s="21">
        <f>frac_sam_6_11months * 2.6</f>
        <v>1.2643503397703102E-2</v>
      </c>
      <c r="E4" s="21">
        <f>frac_sam_12_23months * 2.6</f>
        <v>2.3616214096546243E-2</v>
      </c>
      <c r="F4" s="21">
        <f>frac_sam_24_59months * 2.6</f>
        <v>6.1943234875797611E-3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0.13900000000000001</v>
      </c>
      <c r="E2" s="60">
        <f>food_insecure</f>
        <v>0.13900000000000001</v>
      </c>
      <c r="F2" s="60">
        <f>food_insecure</f>
        <v>0.13900000000000001</v>
      </c>
      <c r="G2" s="60">
        <f>food_insecure</f>
        <v>0.13900000000000001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0.13900000000000001</v>
      </c>
      <c r="F5" s="60">
        <f>food_insecure</f>
        <v>0.13900000000000001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0.13900000000000001</v>
      </c>
      <c r="F8" s="60">
        <f>food_insecure</f>
        <v>0.13900000000000001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0.13900000000000001</v>
      </c>
      <c r="F9" s="60">
        <f>food_insecure</f>
        <v>0.13900000000000001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0.67400000000000004</v>
      </c>
      <c r="E10" s="60">
        <f>IF(ISBLANK(comm_deliv), frac_children_health_facility,1)</f>
        <v>0.67400000000000004</v>
      </c>
      <c r="F10" s="60">
        <f>IF(ISBLANK(comm_deliv), frac_children_health_facility,1)</f>
        <v>0.67400000000000004</v>
      </c>
      <c r="G10" s="60">
        <f>IF(ISBLANK(comm_deliv), frac_children_health_facility,1)</f>
        <v>0.67400000000000004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0.13900000000000001</v>
      </c>
      <c r="I15" s="60">
        <f>food_insecure</f>
        <v>0.13900000000000001</v>
      </c>
      <c r="J15" s="60">
        <f>food_insecure</f>
        <v>0.13900000000000001</v>
      </c>
      <c r="K15" s="60">
        <f>food_insecure</f>
        <v>0.13900000000000001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0.92599999999999993</v>
      </c>
      <c r="I18" s="60">
        <f>frac_PW_health_facility</f>
        <v>0.92599999999999993</v>
      </c>
      <c r="J18" s="60">
        <f>frac_PW_health_facility</f>
        <v>0.92599999999999993</v>
      </c>
      <c r="K18" s="60">
        <f>frac_PW_health_facility</f>
        <v>0.92599999999999993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0.14166358523178096</v>
      </c>
      <c r="M25" s="60">
        <f>(1-food_insecure)*(0.49)+food_insecure*(0.7)</f>
        <v>0.51919000000000004</v>
      </c>
      <c r="N25" s="60">
        <f>(1-food_insecure)*(0.49)+food_insecure*(0.7)</f>
        <v>0.51919000000000004</v>
      </c>
      <c r="O25" s="60">
        <f>(1-food_insecure)*(0.49)+food_insecure*(0.7)</f>
        <v>0.51919000000000004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6.0712965099334701E-2</v>
      </c>
      <c r="M26" s="60">
        <f>(1-food_insecure)*(0.21)+food_insecure*(0.3)</f>
        <v>0.22250999999999999</v>
      </c>
      <c r="N26" s="60">
        <f>(1-food_insecure)*(0.21)+food_insecure*(0.3)</f>
        <v>0.22250999999999999</v>
      </c>
      <c r="O26" s="60">
        <f>(1-food_insecure)*(0.21)+food_insecure*(0.3)</f>
        <v>0.22250999999999999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7.0478445396423325E-2</v>
      </c>
      <c r="M27" s="60">
        <f>(1-food_insecure)*(0.3)</f>
        <v>0.25829999999999997</v>
      </c>
      <c r="N27" s="60">
        <f>(1-food_insecure)*(0.3)</f>
        <v>0.25829999999999997</v>
      </c>
      <c r="O27" s="60">
        <f>(1-food_insecure)*(0.3)</f>
        <v>0.25829999999999997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0.72714500427246098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8614.5891999999985</v>
      </c>
      <c r="C2" s="49">
        <v>20000</v>
      </c>
      <c r="D2" s="49">
        <v>39000</v>
      </c>
      <c r="E2" s="49">
        <v>32000</v>
      </c>
      <c r="F2" s="49">
        <v>23000</v>
      </c>
      <c r="G2" s="17">
        <f t="shared" ref="G2:G11" si="0">C2+D2+E2+F2</f>
        <v>114000</v>
      </c>
      <c r="H2" s="17">
        <f t="shared" ref="H2:H11" si="1">(B2 + stillbirth*B2/(1000-stillbirth))/(1-abortion)</f>
        <v>9853.6512332450257</v>
      </c>
      <c r="I2" s="17">
        <f t="shared" ref="I2:I11" si="2">G2-H2</f>
        <v>104146.34876675498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8648.6255999999994</v>
      </c>
      <c r="C3" s="50">
        <v>20000</v>
      </c>
      <c r="D3" s="50">
        <v>39000</v>
      </c>
      <c r="E3" s="50">
        <v>32000</v>
      </c>
      <c r="F3" s="50">
        <v>24000</v>
      </c>
      <c r="G3" s="17">
        <f t="shared" si="0"/>
        <v>115000</v>
      </c>
      <c r="H3" s="17">
        <f t="shared" si="1"/>
        <v>9892.5831900741723</v>
      </c>
      <c r="I3" s="17">
        <f t="shared" si="2"/>
        <v>105107.41680992582</v>
      </c>
    </row>
    <row r="4" spans="1:9" ht="15.75" customHeight="1" x14ac:dyDescent="0.25">
      <c r="A4" s="5">
        <f t="shared" si="3"/>
        <v>2023</v>
      </c>
      <c r="B4" s="49">
        <v>8656.8545999999988</v>
      </c>
      <c r="C4" s="50">
        <v>19000</v>
      </c>
      <c r="D4" s="50">
        <v>40000</v>
      </c>
      <c r="E4" s="50">
        <v>34000</v>
      </c>
      <c r="F4" s="50">
        <v>24000</v>
      </c>
      <c r="G4" s="17">
        <f t="shared" si="0"/>
        <v>117000</v>
      </c>
      <c r="H4" s="17">
        <f t="shared" si="1"/>
        <v>9901.9957916638523</v>
      </c>
      <c r="I4" s="17">
        <f t="shared" si="2"/>
        <v>107098.00420833615</v>
      </c>
    </row>
    <row r="5" spans="1:9" ht="15.75" customHeight="1" x14ac:dyDescent="0.25">
      <c r="A5" s="5">
        <f t="shared" si="3"/>
        <v>2024</v>
      </c>
      <c r="B5" s="49">
        <v>8680.7291999999998</v>
      </c>
      <c r="C5" s="50">
        <v>19000</v>
      </c>
      <c r="D5" s="50">
        <v>40000</v>
      </c>
      <c r="E5" s="50">
        <v>34000</v>
      </c>
      <c r="F5" s="50">
        <v>26000</v>
      </c>
      <c r="G5" s="17">
        <f t="shared" si="0"/>
        <v>119000</v>
      </c>
      <c r="H5" s="17">
        <f t="shared" si="1"/>
        <v>9929.3043465202172</v>
      </c>
      <c r="I5" s="17">
        <f t="shared" si="2"/>
        <v>109070.69565347978</v>
      </c>
    </row>
    <row r="6" spans="1:9" ht="15.75" customHeight="1" x14ac:dyDescent="0.25">
      <c r="A6" s="5">
        <f t="shared" si="3"/>
        <v>2025</v>
      </c>
      <c r="B6" s="49">
        <v>8679.4519999999993</v>
      </c>
      <c r="C6" s="50">
        <v>19000</v>
      </c>
      <c r="D6" s="50">
        <v>40000</v>
      </c>
      <c r="E6" s="50">
        <v>36000</v>
      </c>
      <c r="F6" s="50">
        <v>26000</v>
      </c>
      <c r="G6" s="17">
        <f t="shared" si="0"/>
        <v>121000</v>
      </c>
      <c r="H6" s="17">
        <f t="shared" si="1"/>
        <v>9927.843443038586</v>
      </c>
      <c r="I6" s="17">
        <f t="shared" si="2"/>
        <v>111072.15655696142</v>
      </c>
    </row>
    <row r="7" spans="1:9" ht="15.75" customHeight="1" x14ac:dyDescent="0.25">
      <c r="A7" s="5">
        <f t="shared" si="3"/>
        <v>2026</v>
      </c>
      <c r="B7" s="49">
        <v>8679.489599999999</v>
      </c>
      <c r="C7" s="50">
        <v>19000</v>
      </c>
      <c r="D7" s="50">
        <v>41000</v>
      </c>
      <c r="E7" s="50">
        <v>36000</v>
      </c>
      <c r="F7" s="50">
        <v>27000</v>
      </c>
      <c r="G7" s="17">
        <f t="shared" si="0"/>
        <v>123000</v>
      </c>
      <c r="H7" s="17">
        <f t="shared" si="1"/>
        <v>9927.8864511586216</v>
      </c>
      <c r="I7" s="17">
        <f t="shared" si="2"/>
        <v>113072.11354884139</v>
      </c>
    </row>
    <row r="8" spans="1:9" ht="15.75" customHeight="1" x14ac:dyDescent="0.25">
      <c r="A8" s="5">
        <f t="shared" si="3"/>
        <v>2027</v>
      </c>
      <c r="B8" s="49">
        <v>8654.5998</v>
      </c>
      <c r="C8" s="50">
        <v>19000</v>
      </c>
      <c r="D8" s="50">
        <v>41000</v>
      </c>
      <c r="E8" s="50">
        <v>38000</v>
      </c>
      <c r="F8" s="50">
        <v>28000</v>
      </c>
      <c r="G8" s="17">
        <f t="shared" si="0"/>
        <v>126000</v>
      </c>
      <c r="H8" s="17">
        <f t="shared" si="1"/>
        <v>9899.416677061301</v>
      </c>
      <c r="I8" s="17">
        <f t="shared" si="2"/>
        <v>116100.58332293871</v>
      </c>
    </row>
    <row r="9" spans="1:9" ht="15.75" customHeight="1" x14ac:dyDescent="0.25">
      <c r="A9" s="5">
        <f t="shared" si="3"/>
        <v>2028</v>
      </c>
      <c r="B9" s="49">
        <v>8624.6896000000015</v>
      </c>
      <c r="C9" s="50">
        <v>19000</v>
      </c>
      <c r="D9" s="50">
        <v>41000</v>
      </c>
      <c r="E9" s="50">
        <v>38000</v>
      </c>
      <c r="F9" s="50">
        <v>29000</v>
      </c>
      <c r="G9" s="17">
        <f t="shared" si="0"/>
        <v>127000</v>
      </c>
      <c r="H9" s="17">
        <f t="shared" si="1"/>
        <v>9865.20440387286</v>
      </c>
      <c r="I9" s="17">
        <f t="shared" si="2"/>
        <v>117134.79559612714</v>
      </c>
    </row>
    <row r="10" spans="1:9" ht="15.75" customHeight="1" x14ac:dyDescent="0.25">
      <c r="A10" s="5">
        <f t="shared" si="3"/>
        <v>2029</v>
      </c>
      <c r="B10" s="49">
        <v>8608.231600000001</v>
      </c>
      <c r="C10" s="50">
        <v>20000</v>
      </c>
      <c r="D10" s="50">
        <v>41000</v>
      </c>
      <c r="E10" s="50">
        <v>38000</v>
      </c>
      <c r="F10" s="50">
        <v>30000</v>
      </c>
      <c r="G10" s="17">
        <f t="shared" si="0"/>
        <v>129000</v>
      </c>
      <c r="H10" s="17">
        <f t="shared" si="1"/>
        <v>9846.3792006934964</v>
      </c>
      <c r="I10" s="17">
        <f t="shared" si="2"/>
        <v>119153.6207993065</v>
      </c>
    </row>
    <row r="11" spans="1:9" ht="15.75" customHeight="1" x14ac:dyDescent="0.25">
      <c r="A11" s="5">
        <f t="shared" si="3"/>
        <v>2030</v>
      </c>
      <c r="B11" s="49">
        <v>8567.9220000000005</v>
      </c>
      <c r="C11" s="50">
        <v>20000</v>
      </c>
      <c r="D11" s="50">
        <v>40000</v>
      </c>
      <c r="E11" s="50">
        <v>40000</v>
      </c>
      <c r="F11" s="50">
        <v>31000</v>
      </c>
      <c r="G11" s="17">
        <f t="shared" si="0"/>
        <v>131000</v>
      </c>
      <c r="H11" s="17">
        <f t="shared" si="1"/>
        <v>9800.2717508163023</v>
      </c>
      <c r="I11" s="17">
        <f t="shared" si="2"/>
        <v>121199.7282491837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9.8596042264915779E-2</v>
      </c>
    </row>
    <row r="5" spans="1:8" ht="15.75" customHeight="1" x14ac:dyDescent="0.25">
      <c r="B5" s="19" t="s">
        <v>70</v>
      </c>
      <c r="C5" s="101">
        <v>3.1972797420602918E-2</v>
      </c>
    </row>
    <row r="6" spans="1:8" ht="15.75" customHeight="1" x14ac:dyDescent="0.25">
      <c r="B6" s="19" t="s">
        <v>71</v>
      </c>
      <c r="C6" s="101">
        <v>0.1456370449712639</v>
      </c>
    </row>
    <row r="7" spans="1:8" ht="15.75" customHeight="1" x14ac:dyDescent="0.25">
      <c r="B7" s="19" t="s">
        <v>72</v>
      </c>
      <c r="C7" s="101">
        <v>0.34646208729211098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0.2083301883812648</v>
      </c>
    </row>
    <row r="10" spans="1:8" ht="15.75" customHeight="1" x14ac:dyDescent="0.25">
      <c r="B10" s="19" t="s">
        <v>75</v>
      </c>
      <c r="C10" s="101">
        <v>0.1690018396698417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8.8469789749967359E-2</v>
      </c>
      <c r="D14" s="55">
        <v>8.8469789749967359E-2</v>
      </c>
      <c r="E14" s="55">
        <v>8.8469789749967359E-2</v>
      </c>
      <c r="F14" s="55">
        <v>8.8469789749967359E-2</v>
      </c>
    </row>
    <row r="15" spans="1:8" ht="15.75" customHeight="1" x14ac:dyDescent="0.25">
      <c r="B15" s="19" t="s">
        <v>82</v>
      </c>
      <c r="C15" s="101">
        <v>6.923867485616983E-2</v>
      </c>
      <c r="D15" s="101">
        <v>6.923867485616983E-2</v>
      </c>
      <c r="E15" s="101">
        <v>6.923867485616983E-2</v>
      </c>
      <c r="F15" s="101">
        <v>6.923867485616983E-2</v>
      </c>
    </row>
    <row r="16" spans="1:8" ht="15.75" customHeight="1" x14ac:dyDescent="0.25">
      <c r="B16" s="19" t="s">
        <v>83</v>
      </c>
      <c r="C16" s="101">
        <v>6.2786232027858954E-3</v>
      </c>
      <c r="D16" s="101">
        <v>6.2786232027858954E-3</v>
      </c>
      <c r="E16" s="101">
        <v>6.2786232027858954E-3</v>
      </c>
      <c r="F16" s="101">
        <v>6.2786232027858954E-3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0.16236461788190751</v>
      </c>
      <c r="D20" s="101">
        <v>0.16236461788190751</v>
      </c>
      <c r="E20" s="101">
        <v>0.16236461788190751</v>
      </c>
      <c r="F20" s="101">
        <v>0.16236461788190751</v>
      </c>
    </row>
    <row r="21" spans="1:8" ht="15.75" customHeight="1" x14ac:dyDescent="0.25">
      <c r="B21" s="19" t="s">
        <v>88</v>
      </c>
      <c r="C21" s="101">
        <v>0.1583193049197596</v>
      </c>
      <c r="D21" s="101">
        <v>0.1583193049197596</v>
      </c>
      <c r="E21" s="101">
        <v>0.1583193049197596</v>
      </c>
      <c r="F21" s="101">
        <v>0.1583193049197596</v>
      </c>
    </row>
    <row r="22" spans="1:8" ht="15.75" customHeight="1" x14ac:dyDescent="0.25">
      <c r="B22" s="19" t="s">
        <v>89</v>
      </c>
      <c r="C22" s="101">
        <v>0.51532898938940963</v>
      </c>
      <c r="D22" s="101">
        <v>0.51532898938940963</v>
      </c>
      <c r="E22" s="101">
        <v>0.51532898938940963</v>
      </c>
      <c r="F22" s="101">
        <v>0.51532898938940963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6.0859322999999993E-2</v>
      </c>
    </row>
    <row r="27" spans="1:8" ht="15.75" customHeight="1" x14ac:dyDescent="0.25">
      <c r="B27" s="19" t="s">
        <v>92</v>
      </c>
      <c r="C27" s="101">
        <v>1.8473204999999999E-2</v>
      </c>
    </row>
    <row r="28" spans="1:8" ht="15.75" customHeight="1" x14ac:dyDescent="0.25">
      <c r="B28" s="19" t="s">
        <v>93</v>
      </c>
      <c r="C28" s="101">
        <v>0.14414038900000001</v>
      </c>
    </row>
    <row r="29" spans="1:8" ht="15.75" customHeight="1" x14ac:dyDescent="0.25">
      <c r="B29" s="19" t="s">
        <v>94</v>
      </c>
      <c r="C29" s="101">
        <v>0.27289618700000001</v>
      </c>
    </row>
    <row r="30" spans="1:8" ht="15.75" customHeight="1" x14ac:dyDescent="0.25">
      <c r="B30" s="19" t="s">
        <v>95</v>
      </c>
      <c r="C30" s="101">
        <v>8.5625018999999997E-2</v>
      </c>
    </row>
    <row r="31" spans="1:8" ht="15.75" customHeight="1" x14ac:dyDescent="0.25">
      <c r="B31" s="19" t="s">
        <v>96</v>
      </c>
      <c r="C31" s="101">
        <v>0.10194423</v>
      </c>
    </row>
    <row r="32" spans="1:8" ht="15.75" customHeight="1" x14ac:dyDescent="0.25">
      <c r="B32" s="19" t="s">
        <v>97</v>
      </c>
      <c r="C32" s="101">
        <v>2.9002987000000001E-2</v>
      </c>
    </row>
    <row r="33" spans="2:3" ht="15.75" customHeight="1" x14ac:dyDescent="0.25">
      <c r="B33" s="19" t="s">
        <v>98</v>
      </c>
      <c r="C33" s="101">
        <v>0.12602046</v>
      </c>
    </row>
    <row r="34" spans="2:3" ht="15.75" customHeight="1" x14ac:dyDescent="0.25">
      <c r="B34" s="19" t="s">
        <v>99</v>
      </c>
      <c r="C34" s="101">
        <v>0.16103819999999999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0.63022661948363956</v>
      </c>
      <c r="D2" s="52">
        <f>IFERROR(1-_xlfn.NORM.DIST(_xlfn.NORM.INV(SUM(D4:D5), 0, 1) + 1, 0, 1, TRUE), "")</f>
        <v>0.63022661948363956</v>
      </c>
      <c r="E2" s="52">
        <f>IFERROR(1-_xlfn.NORM.DIST(_xlfn.NORM.INV(SUM(E4:E5), 0, 1) + 1, 0, 1, TRUE), "")</f>
        <v>0.71255729355238184</v>
      </c>
      <c r="F2" s="52">
        <f>IFERROR(1-_xlfn.NORM.DIST(_xlfn.NORM.INV(SUM(F4:F5), 0, 1) + 1, 0, 1, TRUE), "")</f>
        <v>0.51175717721847791</v>
      </c>
      <c r="G2" s="52">
        <f>IFERROR(1-_xlfn.NORM.DIST(_xlfn.NORM.INV(SUM(G4:G5), 0, 1) + 1, 0, 1, TRUE), "")</f>
        <v>0.48100932041318578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0.27841779316056792</v>
      </c>
      <c r="D3" s="52">
        <f>IFERROR(_xlfn.NORM.DIST(_xlfn.NORM.INV(SUM(D4:D5), 0, 1) + 1, 0, 1, TRUE) - SUM(D4:D5), "")</f>
        <v>0.27841779316056792</v>
      </c>
      <c r="E3" s="52">
        <f>IFERROR(_xlfn.NORM.DIST(_xlfn.NORM.INV(SUM(E4:E5), 0, 1) + 1, 0, 1, TRUE) - SUM(E4:E5), "")</f>
        <v>0.22816562272288096</v>
      </c>
      <c r="F3" s="52">
        <f>IFERROR(_xlfn.NORM.DIST(_xlfn.NORM.INV(SUM(F4:F5), 0, 1) + 1, 0, 1, TRUE) - SUM(F4:F5), "")</f>
        <v>0.33661459487708356</v>
      </c>
      <c r="G3" s="52">
        <f>IFERROR(_xlfn.NORM.DIST(_xlfn.NORM.INV(SUM(G4:G5), 0, 1) + 1, 0, 1, TRUE) - SUM(G4:G5), "")</f>
        <v>0.34853838657824809</v>
      </c>
    </row>
    <row r="4" spans="1:15" ht="15.75" customHeight="1" x14ac:dyDescent="0.25">
      <c r="B4" s="5" t="s">
        <v>104</v>
      </c>
      <c r="C4" s="45">
        <v>8.403609693050379E-2</v>
      </c>
      <c r="D4" s="53">
        <v>8.403609693050379E-2</v>
      </c>
      <c r="E4" s="53">
        <v>4.9786336719989797E-2</v>
      </c>
      <c r="F4" s="53">
        <v>0.129026889801025</v>
      </c>
      <c r="G4" s="53">
        <v>0.13913692533969901</v>
      </c>
    </row>
    <row r="5" spans="1:15" ht="15.75" customHeight="1" x14ac:dyDescent="0.25">
      <c r="B5" s="5" t="s">
        <v>105</v>
      </c>
      <c r="C5" s="45">
        <v>7.3194904252887006E-3</v>
      </c>
      <c r="D5" s="53">
        <v>7.3194904252887006E-3</v>
      </c>
      <c r="E5" s="53">
        <v>9.4907470047473994E-3</v>
      </c>
      <c r="F5" s="53">
        <v>2.2601338103413599E-2</v>
      </c>
      <c r="G5" s="53">
        <v>3.1315367668867097E-2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0.69771355983060679</v>
      </c>
      <c r="D8" s="52">
        <f>IFERROR(1-_xlfn.NORM.DIST(_xlfn.NORM.INV(SUM(D10:D11), 0, 1) + 1, 0, 1, TRUE), "")</f>
        <v>0.69771355983060679</v>
      </c>
      <c r="E8" s="52">
        <f>IFERROR(1-_xlfn.NORM.DIST(_xlfn.NORM.INV(SUM(E10:E11), 0, 1) + 1, 0, 1, TRUE), "")</f>
        <v>0.88939082373130773</v>
      </c>
      <c r="F8" s="52">
        <f>IFERROR(1-_xlfn.NORM.DIST(_xlfn.NORM.INV(SUM(F10:F11), 0, 1) + 1, 0, 1, TRUE), "")</f>
        <v>0.90044307861995287</v>
      </c>
      <c r="G8" s="52">
        <f>IFERROR(1-_xlfn.NORM.DIST(_xlfn.NORM.INV(SUM(G10:G11), 0, 1) + 1, 0, 1, TRUE), "")</f>
        <v>0.87773769696167114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0.23775853369194191</v>
      </c>
      <c r="D9" s="52">
        <f>IFERROR(_xlfn.NORM.DIST(_xlfn.NORM.INV(SUM(D10:D11), 0, 1) + 1, 0, 1, TRUE) - SUM(D10:D11), "")</f>
        <v>0.23775853369194191</v>
      </c>
      <c r="E9" s="52">
        <f>IFERROR(_xlfn.NORM.DIST(_xlfn.NORM.INV(SUM(E10:E11), 0, 1) + 1, 0, 1, TRUE) - SUM(E10:E11), "")</f>
        <v>9.7511213904137875E-2</v>
      </c>
      <c r="F9" s="52">
        <f>IFERROR(_xlfn.NORM.DIST(_xlfn.NORM.INV(SUM(F10:F11), 0, 1) + 1, 0, 1, TRUE) - SUM(F10:F11), "")</f>
        <v>8.8373516783524647E-2</v>
      </c>
      <c r="G9" s="52">
        <f>IFERROR(_xlfn.NORM.DIST(_xlfn.NORM.INV(SUM(G10:G11), 0, 1) + 1, 0, 1, TRUE) - SUM(G10:G11), "")</f>
        <v>0.10702060188242796</v>
      </c>
    </row>
    <row r="10" spans="1:15" ht="15.75" customHeight="1" x14ac:dyDescent="0.25">
      <c r="B10" s="5" t="s">
        <v>109</v>
      </c>
      <c r="C10" s="45">
        <v>4.4755619019269902E-2</v>
      </c>
      <c r="D10" s="53">
        <v>4.4755619019269902E-2</v>
      </c>
      <c r="E10" s="53">
        <v>8.2350764423609005E-3</v>
      </c>
      <c r="F10" s="53">
        <v>2.1002453286201E-3</v>
      </c>
      <c r="G10" s="53">
        <v>1.28592690452933E-2</v>
      </c>
    </row>
    <row r="11" spans="1:15" ht="15.75" customHeight="1" x14ac:dyDescent="0.25">
      <c r="B11" s="5" t="s">
        <v>110</v>
      </c>
      <c r="C11" s="45">
        <v>1.9772287458181399E-2</v>
      </c>
      <c r="D11" s="53">
        <v>1.9772287458181399E-2</v>
      </c>
      <c r="E11" s="53">
        <v>4.8628859221935003E-3</v>
      </c>
      <c r="F11" s="53">
        <v>9.0831592679024003E-3</v>
      </c>
      <c r="G11" s="53">
        <v>2.3824321106076002E-3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0.434390426</v>
      </c>
      <c r="D14" s="54">
        <v>0.409926477324</v>
      </c>
      <c r="E14" s="54">
        <v>0.409926477324</v>
      </c>
      <c r="F14" s="54">
        <v>0.344801102149</v>
      </c>
      <c r="G14" s="54">
        <v>0.344801102149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0.217</v>
      </c>
      <c r="M14" s="55">
        <v>0.217</v>
      </c>
      <c r="N14" s="55">
        <v>0.217</v>
      </c>
      <c r="O14" s="55">
        <v>0.217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0.24743313055385999</v>
      </c>
      <c r="D15" s="52">
        <f t="shared" si="0"/>
        <v>0.23349822074852361</v>
      </c>
      <c r="E15" s="52">
        <f t="shared" si="0"/>
        <v>0.23349822074852361</v>
      </c>
      <c r="F15" s="52">
        <f t="shared" si="0"/>
        <v>0.19640215579509188</v>
      </c>
      <c r="G15" s="52">
        <f t="shared" si="0"/>
        <v>0.19640215579509188</v>
      </c>
      <c r="H15" s="52">
        <f t="shared" si="0"/>
        <v>0.12132692999999999</v>
      </c>
      <c r="I15" s="52">
        <f t="shared" si="0"/>
        <v>0.12132692999999999</v>
      </c>
      <c r="J15" s="52">
        <f t="shared" si="0"/>
        <v>0.12132692999999999</v>
      </c>
      <c r="K15" s="52">
        <f t="shared" si="0"/>
        <v>0.12132692999999999</v>
      </c>
      <c r="L15" s="52">
        <f t="shared" si="0"/>
        <v>0.12360536999999999</v>
      </c>
      <c r="M15" s="52">
        <f t="shared" si="0"/>
        <v>0.12360536999999999</v>
      </c>
      <c r="N15" s="52">
        <f t="shared" si="0"/>
        <v>0.12360536999999999</v>
      </c>
      <c r="O15" s="52">
        <f t="shared" si="0"/>
        <v>0.12360536999999999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0.49676173925399802</v>
      </c>
      <c r="D2" s="53">
        <v>0.2988326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0.15486164391040799</v>
      </c>
      <c r="D3" s="53">
        <v>0.17969640000000001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0.30888521671295199</v>
      </c>
      <c r="D4" s="53">
        <v>0.43784060000000002</v>
      </c>
      <c r="E4" s="53">
        <v>0.7645732760429379</v>
      </c>
      <c r="F4" s="53">
        <v>0.47131150960922202</v>
      </c>
      <c r="G4" s="53">
        <v>0</v>
      </c>
    </row>
    <row r="5" spans="1:7" x14ac:dyDescent="0.25">
      <c r="B5" s="3" t="s">
        <v>122</v>
      </c>
      <c r="C5" s="52">
        <v>3.9491388946771601E-2</v>
      </c>
      <c r="D5" s="52">
        <v>8.363040536642069E-2</v>
      </c>
      <c r="E5" s="52">
        <f>1-SUM(E2:E4)</f>
        <v>0.2354267239570621</v>
      </c>
      <c r="F5" s="52">
        <f>1-SUM(F2:F4)</f>
        <v>0.52868849039077803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2023-01-17T02:07:50Z</dcterms:modified>
</cp:coreProperties>
</file>