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n\"/>
    </mc:Choice>
  </mc:AlternateContent>
  <xr:revisionPtr revIDLastSave="0" documentId="8_{BB485BE9-EFBD-4050-91DE-A46FF5A40310}" xr6:coauthVersionLast="47" xr6:coauthVersionMax="47" xr10:uidLastSave="{00000000-0000-0000-0000-000000000000}"/>
  <bookViews>
    <workbookView xWindow="-108" yWindow="-108" windowWidth="23256" windowHeight="12456" tabRatio="961" firstSheet="3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H39" i="2"/>
  <c r="G39" i="2"/>
  <c r="I39" i="2" s="1"/>
  <c r="A39" i="2"/>
  <c r="H38" i="2"/>
  <c r="G38" i="2"/>
  <c r="I38" i="2" s="1"/>
  <c r="A34" i="2"/>
  <c r="A32" i="2"/>
  <c r="A26" i="2"/>
  <c r="A24" i="2"/>
  <c r="A18" i="2"/>
  <c r="A16" i="2"/>
  <c r="H11" i="2"/>
  <c r="G11" i="2"/>
  <c r="I11" i="2" s="1"/>
  <c r="H10" i="2"/>
  <c r="I10" i="2" s="1"/>
  <c r="G10" i="2"/>
  <c r="H9" i="2"/>
  <c r="G9" i="2"/>
  <c r="I9" i="2" s="1"/>
  <c r="H8" i="2"/>
  <c r="I8" i="2" s="1"/>
  <c r="G8" i="2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A3" i="2"/>
  <c r="H2" i="2"/>
  <c r="G2" i="2"/>
  <c r="I2" i="2" s="1"/>
  <c r="A2" i="2"/>
  <c r="A31" i="2" s="1"/>
  <c r="C33" i="1"/>
  <c r="C20" i="1"/>
  <c r="A17" i="2" l="1"/>
  <c r="A25" i="2"/>
  <c r="A33" i="2"/>
  <c r="A19" i="2"/>
  <c r="A27" i="2"/>
  <c r="A35" i="2"/>
  <c r="A4" i="2"/>
  <c r="A5" i="2" s="1"/>
  <c r="A6" i="2"/>
  <c r="A7" i="2" s="1"/>
  <c r="A8" i="2" s="1"/>
  <c r="A9" i="2" s="1"/>
  <c r="A10" i="2" s="1"/>
  <c r="A11" i="2" s="1"/>
  <c r="A12" i="2"/>
  <c r="A20" i="2"/>
  <c r="A28" i="2"/>
  <c r="A36" i="2"/>
  <c r="A13" i="2"/>
  <c r="A21" i="2"/>
  <c r="A29" i="2"/>
  <c r="A37" i="2"/>
  <c r="D58" i="20"/>
  <c r="A14" i="2"/>
  <c r="A22" i="2"/>
  <c r="A30" i="2"/>
  <c r="A38" i="2"/>
  <c r="A40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<sst xmlns="http://schemas.openxmlformats.org/spreadsheetml/2006/main" count="2092" uniqueCount="341">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</sst>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46" zoomScaleNormal="100" workbookViewId="0">
      <selection activeCell="C59" sqref="C59"/>
    </sheetView>
  </sheetViews>
  <sheetFormatPr defaultColWidth="14.44140625" defaultRowHeight="15.75" customHeight="1" x14ac:dyDescent="0.25"/>
  <cols>
    <col min="1" max="1" width="27.6640625" style="8" customWidth="1"/>
    <col min="2" max="2" width="38.6640625" style="11" customWidth="1"/>
    <col min="3" max="3" width="14.44140625" style="8" customWidth="1"/>
    <col min="4" max="16384" width="14.44140625" style="8"/>
  </cols>
  <sheetData>
    <row r="1" spans="1:3" ht="15.9" customHeight="1" x14ac:dyDescent="0.25">
      <c r="A1" s="1" t="s">
        <v>0</v>
      </c>
      <c r="B1" s="29" t="s">
        <v>1</v>
      </c>
      <c r="C1" s="29" t="s">
        <v>2</v>
      </c>
    </row>
    <row r="2" spans="1:3" ht="15.9" customHeight="1" x14ac:dyDescent="0.25">
      <c r="A2" s="8" t="s">
        <v>3</v>
      </c>
      <c r="B2" s="29"/>
      <c r="C2" s="29"/>
    </row>
    <row r="3" spans="1:3" ht="15.9" customHeight="1" x14ac:dyDescent="0.25">
      <c r="A3" s="1"/>
      <c r="B3" s="5" t="s">
        <v>4</v>
      </c>
      <c r="C3" s="41">
        <v>2021</v>
      </c>
    </row>
    <row r="4" spans="1:3" ht="15.9" customHeight="1" x14ac:dyDescent="0.25">
      <c r="A4" s="1"/>
      <c r="B4" s="5" t="s">
        <v>5</v>
      </c>
      <c r="C4" s="42">
        <v>2030</v>
      </c>
    </row>
    <row r="5" spans="1:3" ht="15.9" customHeight="1" x14ac:dyDescent="0.25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4193693.3125</v>
      </c>
    </row>
    <row r="8" spans="1:3" ht="15" customHeight="1" x14ac:dyDescent="0.25">
      <c r="B8" s="5" t="s">
        <v>8</v>
      </c>
      <c r="C8" s="44">
        <v>0.13300000000000001</v>
      </c>
    </row>
    <row r="9" spans="1:3" ht="15" customHeight="1" x14ac:dyDescent="0.25">
      <c r="B9" s="5" t="s">
        <v>9</v>
      </c>
      <c r="C9" s="45">
        <v>0.98</v>
      </c>
    </row>
    <row r="10" spans="1:3" ht="15" customHeight="1" x14ac:dyDescent="0.25">
      <c r="B10" s="5" t="s">
        <v>10</v>
      </c>
      <c r="C10" s="45">
        <v>0.56591400146484405</v>
      </c>
    </row>
    <row r="11" spans="1:3" ht="15" customHeight="1" x14ac:dyDescent="0.25">
      <c r="B11" s="5" t="s">
        <v>11</v>
      </c>
      <c r="C11" s="45">
        <v>0.873</v>
      </c>
    </row>
    <row r="12" spans="1:3" ht="15" customHeight="1" x14ac:dyDescent="0.25">
      <c r="B12" s="5" t="s">
        <v>12</v>
      </c>
      <c r="C12" s="45">
        <v>0.55899999999999994</v>
      </c>
    </row>
    <row r="13" spans="1:3" ht="15" customHeight="1" x14ac:dyDescent="0.25">
      <c r="B13" s="5" t="s">
        <v>13</v>
      </c>
      <c r="C13" s="45">
        <v>0.53799999999999992</v>
      </c>
    </row>
    <row r="14" spans="1:3" ht="15" customHeight="1" x14ac:dyDescent="0.25">
      <c r="B14" s="8"/>
    </row>
    <row r="15" spans="1:3" ht="15" customHeight="1" x14ac:dyDescent="0.25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8.5699999999999998E-2</v>
      </c>
    </row>
    <row r="24" spans="1:3" ht="15" customHeight="1" x14ac:dyDescent="0.25">
      <c r="B24" s="15" t="s">
        <v>22</v>
      </c>
      <c r="C24" s="45">
        <v>0.43590000000000001</v>
      </c>
    </row>
    <row r="25" spans="1:3" ht="15" customHeight="1" x14ac:dyDescent="0.25">
      <c r="B25" s="15" t="s">
        <v>23</v>
      </c>
      <c r="C25" s="45">
        <v>0.3957</v>
      </c>
    </row>
    <row r="26" spans="1:3" ht="15" customHeight="1" x14ac:dyDescent="0.25">
      <c r="B26" s="15" t="s">
        <v>24</v>
      </c>
      <c r="C26" s="45">
        <v>8.2699999999999996E-2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0.243514515307305</v>
      </c>
    </row>
    <row r="30" spans="1:3" ht="14.25" customHeight="1" x14ac:dyDescent="0.25">
      <c r="B30" s="25" t="s">
        <v>27</v>
      </c>
      <c r="C30" s="99">
        <v>2.6882454500806501E-2</v>
      </c>
    </row>
    <row r="31" spans="1:3" ht="14.25" customHeight="1" x14ac:dyDescent="0.25">
      <c r="B31" s="25" t="s">
        <v>28</v>
      </c>
      <c r="C31" s="99">
        <v>7.1717572272151503E-2</v>
      </c>
    </row>
    <row r="32" spans="1:3" ht="14.25" customHeight="1" x14ac:dyDescent="0.25">
      <c r="B32" s="25" t="s">
        <v>29</v>
      </c>
      <c r="C32" s="99">
        <v>0.65788545791973707</v>
      </c>
    </row>
    <row r="33" spans="1:5" ht="13.2" customHeight="1" x14ac:dyDescent="0.25">
      <c r="B33" s="27" t="s">
        <v>30</v>
      </c>
      <c r="C33" s="48">
        <f>SUM(C29:C32)</f>
        <v>1</v>
      </c>
    </row>
    <row r="34" spans="1:5" ht="15" customHeight="1" x14ac:dyDescent="0.25"/>
    <row r="35" spans="1:5" ht="15" customHeight="1" x14ac:dyDescent="0.25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23.126789520188701</v>
      </c>
    </row>
    <row r="38" spans="1:5" ht="15" customHeight="1" x14ac:dyDescent="0.25">
      <c r="B38" s="11" t="s">
        <v>34</v>
      </c>
      <c r="C38" s="43">
        <v>33.893383009395897</v>
      </c>
      <c r="D38" s="12"/>
      <c r="E38" s="13"/>
    </row>
    <row r="39" spans="1:5" ht="15" customHeight="1" x14ac:dyDescent="0.25">
      <c r="B39" s="11" t="s">
        <v>35</v>
      </c>
      <c r="C39" s="43">
        <v>46.158444616275602</v>
      </c>
      <c r="D39" s="12"/>
      <c r="E39" s="12"/>
    </row>
    <row r="40" spans="1:5" ht="15" customHeight="1" x14ac:dyDescent="0.25">
      <c r="B40" s="11" t="s">
        <v>36</v>
      </c>
      <c r="C40" s="100">
        <v>3.08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21.650280890000001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2.3261899999999999E-2</v>
      </c>
      <c r="D45" s="12"/>
    </row>
    <row r="46" spans="1:5" ht="15.75" customHeight="1" x14ac:dyDescent="0.25">
      <c r="B46" s="11" t="s">
        <v>41</v>
      </c>
      <c r="C46" s="45">
        <v>0.12162870000000001</v>
      </c>
      <c r="D46" s="12"/>
    </row>
    <row r="47" spans="1:5" ht="15.75" customHeight="1" x14ac:dyDescent="0.25">
      <c r="B47" s="11" t="s">
        <v>42</v>
      </c>
      <c r="C47" s="45">
        <v>0.21912029999999999</v>
      </c>
      <c r="D47" s="12"/>
      <c r="E47" s="13"/>
    </row>
    <row r="48" spans="1:5" ht="15" customHeight="1" x14ac:dyDescent="0.25">
      <c r="B48" s="11" t="s">
        <v>43</v>
      </c>
      <c r="C48" s="46">
        <v>0.63598909999999997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3.3</v>
      </c>
      <c r="D51" s="12"/>
    </row>
    <row r="52" spans="1:4" ht="15" customHeight="1" x14ac:dyDescent="0.25">
      <c r="B52" s="11" t="s">
        <v>46</v>
      </c>
      <c r="C52" s="100">
        <v>3.3</v>
      </c>
    </row>
    <row r="53" spans="1:4" ht="15.75" customHeight="1" x14ac:dyDescent="0.25">
      <c r="B53" s="11" t="s">
        <v>47</v>
      </c>
      <c r="C53" s="100">
        <v>3.3</v>
      </c>
    </row>
    <row r="54" spans="1:4" ht="15.75" customHeight="1" x14ac:dyDescent="0.25">
      <c r="B54" s="11" t="s">
        <v>48</v>
      </c>
      <c r="C54" s="100">
        <v>3.3</v>
      </c>
    </row>
    <row r="55" spans="1:4" ht="15.75" customHeight="1" x14ac:dyDescent="0.25">
      <c r="B55" s="11" t="s">
        <v>49</v>
      </c>
      <c r="C55" s="100">
        <v>3.3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2.181818181818182E-2</v>
      </c>
    </row>
    <row r="59" spans="1:4" ht="15.75" customHeight="1" x14ac:dyDescent="0.25">
      <c r="B59" s="11" t="s">
        <v>52</v>
      </c>
      <c r="C59" s="45">
        <v>0.39087600000000011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0.14158809999999999</v>
      </c>
    </row>
    <row r="63" spans="1:4" ht="15.75" customHeight="1" x14ac:dyDescent="0.25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4140625" defaultRowHeight="15.75" customHeight="1" x14ac:dyDescent="0.25"/>
  <cols>
    <col min="1" max="1" width="56" style="5" customWidth="1"/>
    <col min="2" max="2" width="20" style="8" customWidth="1"/>
    <col min="3" max="3" width="20.44140625" style="8" customWidth="1"/>
    <col min="4" max="4" width="20.109375" style="8" customWidth="1"/>
    <col min="5" max="5" width="36.33203125" style="8" bestFit="1" customWidth="1"/>
    <col min="6" max="6" width="23" style="8" bestFit="1" customWidth="1"/>
    <col min="7" max="7" width="22.6640625" style="8" bestFit="1" customWidth="1"/>
    <col min="8" max="8" width="14.44140625" style="8" customWidth="1"/>
    <col min="9" max="16384" width="14.44140625" style="8"/>
  </cols>
  <sheetData>
    <row r="1" spans="1:7" ht="26.4" customHeight="1" x14ac:dyDescent="0.25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0.65904340715787801</v>
      </c>
      <c r="C2" s="98">
        <v>0.95</v>
      </c>
      <c r="D2" s="56">
        <v>41.250418745167217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42.596134754200222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151.34610343274491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0.49482675252861508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0.20422238384310901</v>
      </c>
      <c r="C10" s="98">
        <v>0.95</v>
      </c>
      <c r="D10" s="56">
        <v>13.61384665422082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0.20422238384310901</v>
      </c>
      <c r="C11" s="98">
        <v>0.95</v>
      </c>
      <c r="D11" s="56">
        <v>13.61384665422082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0.20422238384310901</v>
      </c>
      <c r="C12" s="98">
        <v>0.95</v>
      </c>
      <c r="D12" s="56">
        <v>13.61384665422082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0.20422238384310901</v>
      </c>
      <c r="C13" s="98">
        <v>0.95</v>
      </c>
      <c r="D13" s="56">
        <v>13.61384665422082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0.20422238384310901</v>
      </c>
      <c r="C14" s="98">
        <v>0.95</v>
      </c>
      <c r="D14" s="56">
        <v>13.61384665422082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0.20422238384310901</v>
      </c>
      <c r="C15" s="98">
        <v>0.95</v>
      </c>
      <c r="D15" s="56">
        <v>13.61384665422082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</v>
      </c>
      <c r="C16" s="98">
        <v>0.95</v>
      </c>
      <c r="D16" s="56">
        <v>0.35308348420754659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0.79167399999999999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0.45</v>
      </c>
      <c r="C18" s="98">
        <v>0.95</v>
      </c>
      <c r="D18" s="56">
        <v>3.568244662609394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3.568244662609394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0.77891599999999994</v>
      </c>
      <c r="C21" s="98">
        <v>0.95</v>
      </c>
      <c r="D21" s="56">
        <v>4.104467765934162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23.27165885855867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0</v>
      </c>
      <c r="C23" s="98">
        <v>0.95</v>
      </c>
      <c r="D23" s="56">
        <v>4.5073761426825563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0.19689360756400001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0.15928070308661599</v>
      </c>
      <c r="C27" s="98">
        <v>0.95</v>
      </c>
      <c r="D27" s="56">
        <v>19.61216024211193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0.18472165615109601</v>
      </c>
      <c r="C29" s="98">
        <v>0.95</v>
      </c>
      <c r="D29" s="56">
        <v>75.352499155981278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</v>
      </c>
      <c r="C31" s="98">
        <v>0.95</v>
      </c>
      <c r="D31" s="56">
        <v>0.46828928738985037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3.49738121E-3</v>
      </c>
      <c r="C32" s="98">
        <v>0.95</v>
      </c>
      <c r="D32" s="56">
        <v>0.71468953462406237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0.23128787989999999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0.76413929999999997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3.5485139999999998E-2</v>
      </c>
      <c r="C38" s="98">
        <v>0.95</v>
      </c>
      <c r="D38" s="56">
        <v>4.1522441481000731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0.32628106280105201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flEYGmD1GLidd0ddtHKCKuJ5ksEMYNNySqLwy98A8V7xhGpk4EzF4dsTyjw0ycLJi5g39cx/Wi3ajpRl6DY+0g==" saltValue="mFKxAo/Yw/sKi0fDS5u9a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B11" sqref="B11"/>
    </sheetView>
  </sheetViews>
  <sheetFormatPr defaultColWidth="11.44140625" defaultRowHeight="13.2" x14ac:dyDescent="0.25"/>
  <cols>
    <col min="1" max="1" width="53" style="5" bestFit="1" customWidth="1"/>
    <col min="2" max="2" width="47.88671875" style="8" customWidth="1"/>
    <col min="3" max="3" width="42.44140625" style="8" customWidth="1"/>
    <col min="4" max="4" width="11.44140625" style="8" customWidth="1"/>
    <col min="5" max="16384" width="11.44140625" style="8"/>
  </cols>
  <sheetData>
    <row r="1" spans="1:3" x14ac:dyDescent="0.25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" customWidth="1"/>
    <col min="2" max="2" width="11.44140625" style="8" customWidth="1"/>
    <col min="3" max="16384" width="11.44140625" style="8"/>
  </cols>
  <sheetData>
    <row r="1" spans="1:1" x14ac:dyDescent="0.25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3.3</v>
      </c>
      <c r="C2" s="21">
        <f>'Baseline year population inputs'!C52</f>
        <v>3.3</v>
      </c>
      <c r="D2" s="21">
        <f>'Baseline year population inputs'!C53</f>
        <v>3.3</v>
      </c>
      <c r="E2" s="21">
        <f>'Baseline year population inputs'!C54</f>
        <v>3.3</v>
      </c>
      <c r="F2" s="21">
        <f>'Baseline year population inputs'!C55</f>
        <v>3.3</v>
      </c>
    </row>
    <row r="3" spans="1:6" ht="15.75" customHeight="1" x14ac:dyDescent="0.25">
      <c r="A3" s="3" t="s">
        <v>204</v>
      </c>
      <c r="B3" s="21">
        <f>frac_mam_1month * 2.6</f>
        <v>0.23364450719999999</v>
      </c>
      <c r="C3" s="21">
        <f>frac_mam_1_5months * 2.6</f>
        <v>0.23364450719999999</v>
      </c>
      <c r="D3" s="21">
        <f>frac_mam_6_11months * 2.6</f>
        <v>0.31809310000000002</v>
      </c>
      <c r="E3" s="21">
        <f>frac_mam_12_23months * 2.6</f>
        <v>0.21848037640000001</v>
      </c>
      <c r="F3" s="21">
        <f>frac_mam_24_59months * 2.6</f>
        <v>8.5790166800000012E-2</v>
      </c>
    </row>
    <row r="4" spans="1:6" ht="15.75" customHeight="1" x14ac:dyDescent="0.25">
      <c r="A4" s="3" t="s">
        <v>205</v>
      </c>
      <c r="B4" s="21">
        <f>frac_sam_1month * 2.6</f>
        <v>0.11406116020000001</v>
      </c>
      <c r="C4" s="21">
        <f>frac_sam_1_5months * 2.6</f>
        <v>0.11406116020000001</v>
      </c>
      <c r="D4" s="21">
        <f>frac_sam_6_11months * 2.6</f>
        <v>6.9453792200000003E-2</v>
      </c>
      <c r="E4" s="21">
        <f>frac_sam_12_23months * 2.6</f>
        <v>4.6815961400000002E-2</v>
      </c>
      <c r="F4" s="21">
        <f>frac_sam_24_59months * 2.6</f>
        <v>5.4530517600000009E-3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25">
      <c r="A2" s="4" t="s">
        <v>76</v>
      </c>
      <c r="B2" s="5" t="s">
        <v>169</v>
      </c>
      <c r="C2" s="60">
        <v>0</v>
      </c>
      <c r="D2" s="60">
        <f>food_insecure</f>
        <v>0.13300000000000001</v>
      </c>
      <c r="E2" s="60">
        <f>food_insecure</f>
        <v>0.13300000000000001</v>
      </c>
      <c r="F2" s="60">
        <f>food_insecure</f>
        <v>0.13300000000000001</v>
      </c>
      <c r="G2" s="60">
        <f>food_insecure</f>
        <v>0.13300000000000001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0.13300000000000001</v>
      </c>
      <c r="F5" s="60">
        <f>food_insecure</f>
        <v>0.13300000000000001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0.13300000000000001</v>
      </c>
      <c r="F8" s="60">
        <f>food_insecure</f>
        <v>0.13300000000000001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0.13300000000000001</v>
      </c>
      <c r="F9" s="60">
        <f>food_insecure</f>
        <v>0.13300000000000001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0.55899999999999994</v>
      </c>
      <c r="E10" s="60">
        <f>IF(ISBLANK(comm_deliv), frac_children_health_facility,1)</f>
        <v>0.55899999999999994</v>
      </c>
      <c r="F10" s="60">
        <f>IF(ISBLANK(comm_deliv), frac_children_health_facility,1)</f>
        <v>0.55899999999999994</v>
      </c>
      <c r="G10" s="60">
        <f>IF(ISBLANK(comm_deliv), frac_children_health_facility,1)</f>
        <v>0.55899999999999994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25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0.13300000000000001</v>
      </c>
      <c r="I15" s="60">
        <f>food_insecure</f>
        <v>0.13300000000000001</v>
      </c>
      <c r="J15" s="60">
        <f>food_insecure</f>
        <v>0.13300000000000001</v>
      </c>
      <c r="K15" s="60">
        <f>food_insecure</f>
        <v>0.13300000000000001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5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5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5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0.873</v>
      </c>
      <c r="I18" s="60">
        <f>frac_PW_health_facility</f>
        <v>0.873</v>
      </c>
      <c r="J18" s="60">
        <f>frac_PW_health_facility</f>
        <v>0.873</v>
      </c>
      <c r="K18" s="60">
        <f>frac_PW_health_facility</f>
        <v>0.873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0.98</v>
      </c>
      <c r="I19" s="60">
        <f>frac_malaria_risk</f>
        <v>0.98</v>
      </c>
      <c r="J19" s="60">
        <f>frac_malaria_risk</f>
        <v>0.98</v>
      </c>
      <c r="K19" s="60">
        <f>frac_malaria_risk</f>
        <v>0.98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25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0.53799999999999992</v>
      </c>
      <c r="M24" s="60">
        <f>famplan_unmet_need</f>
        <v>0.53799999999999992</v>
      </c>
      <c r="N24" s="60">
        <f>famplan_unmet_need</f>
        <v>0.53799999999999992</v>
      </c>
      <c r="O24" s="60">
        <f>famplan_unmet_need</f>
        <v>0.53799999999999992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0.2248261612213133</v>
      </c>
      <c r="M25" s="60">
        <f>(1-food_insecure)*(0.49)+food_insecure*(0.7)</f>
        <v>0.51793</v>
      </c>
      <c r="N25" s="60">
        <f>(1-food_insecure)*(0.49)+food_insecure*(0.7)</f>
        <v>0.51793</v>
      </c>
      <c r="O25" s="60">
        <f>(1-food_insecure)*(0.49)+food_insecure*(0.7)</f>
        <v>0.51793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9.6354069094848546E-2</v>
      </c>
      <c r="M26" s="60">
        <f>(1-food_insecure)*(0.21)+food_insecure*(0.3)</f>
        <v>0.22196999999999997</v>
      </c>
      <c r="N26" s="60">
        <f>(1-food_insecure)*(0.21)+food_insecure*(0.3)</f>
        <v>0.22196999999999997</v>
      </c>
      <c r="O26" s="60">
        <f>(1-food_insecure)*(0.21)+food_insecure*(0.3)</f>
        <v>0.22196999999999997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0.11290576821899406</v>
      </c>
      <c r="M27" s="60">
        <f>(1-food_insecure)*(0.3)</f>
        <v>0.2601</v>
      </c>
      <c r="N27" s="60">
        <f>(1-food_insecure)*(0.3)</f>
        <v>0.2601</v>
      </c>
      <c r="O27" s="60">
        <f>(1-food_insecure)*(0.3)</f>
        <v>0.2601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0.56591400146484405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5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0.98</v>
      </c>
      <c r="D34" s="60">
        <f t="shared" si="3"/>
        <v>0.98</v>
      </c>
      <c r="E34" s="60">
        <f t="shared" si="3"/>
        <v>0.98</v>
      </c>
      <c r="F34" s="60">
        <f t="shared" si="3"/>
        <v>0.98</v>
      </c>
      <c r="G34" s="60">
        <f t="shared" si="3"/>
        <v>0.98</v>
      </c>
      <c r="H34" s="60">
        <f t="shared" si="3"/>
        <v>0.98</v>
      </c>
      <c r="I34" s="60">
        <f t="shared" si="3"/>
        <v>0.98</v>
      </c>
      <c r="J34" s="60">
        <f t="shared" si="3"/>
        <v>0.98</v>
      </c>
      <c r="K34" s="60">
        <f t="shared" si="3"/>
        <v>0.98</v>
      </c>
      <c r="L34" s="60">
        <f t="shared" si="3"/>
        <v>0.98</v>
      </c>
      <c r="M34" s="60">
        <f t="shared" si="3"/>
        <v>0.98</v>
      </c>
      <c r="N34" s="60">
        <f t="shared" si="3"/>
        <v>0.98</v>
      </c>
      <c r="O34" s="60">
        <f t="shared" si="3"/>
        <v>0.98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" customWidth="1"/>
    <col min="2" max="2" width="12.44140625" style="8" customWidth="1"/>
    <col min="3" max="4" width="11.44140625" style="8" customWidth="1"/>
    <col min="5" max="5" width="17.44140625" style="8" customWidth="1"/>
    <col min="6" max="6" width="11.44140625" style="8" customWidth="1"/>
    <col min="7" max="16384" width="11.44140625" style="8"/>
  </cols>
  <sheetData>
    <row r="1" spans="1:5" x14ac:dyDescent="0.25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3.8" customHeight="1" x14ac:dyDescent="0.25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8" customHeight="1" x14ac:dyDescent="0.25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8" customHeight="1" x14ac:dyDescent="0.25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8" customHeight="1" x14ac:dyDescent="0.25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8" customHeight="1" x14ac:dyDescent="0.25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8" customHeight="1" x14ac:dyDescent="0.25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8" customHeight="1" x14ac:dyDescent="0.25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8" customHeight="1" x14ac:dyDescent="0.25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8" customHeight="1" x14ac:dyDescent="0.25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37" bestFit="1" customWidth="1"/>
    <col min="2" max="2" width="58.88671875" style="37" bestFit="1" customWidth="1"/>
    <col min="3" max="3" width="9.44140625" style="37" bestFit="1" customWidth="1"/>
    <col min="4" max="4" width="11.109375" style="37" bestFit="1" customWidth="1"/>
    <col min="5" max="5" width="12" style="37" bestFit="1" customWidth="1"/>
    <col min="6" max="7" width="13.109375" style="37" bestFit="1" customWidth="1"/>
    <col min="8" max="11" width="15.33203125" style="37" bestFit="1" customWidth="1"/>
    <col min="12" max="15" width="16.88671875" style="37" bestFit="1" customWidth="1"/>
    <col min="16" max="16" width="16.109375" style="37" customWidth="1"/>
    <col min="17" max="16384" width="16.109375" style="37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05" customHeight="1" x14ac:dyDescent="0.3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4140625" defaultRowHeight="15.75" customHeight="1" x14ac:dyDescent="0.25"/>
  <cols>
    <col min="1" max="1" width="8.44140625" style="8" customWidth="1"/>
    <col min="2" max="9" width="16.88671875" style="8" customWidth="1"/>
    <col min="10" max="10" width="14.44140625" style="8" customWidth="1"/>
    <col min="11" max="16384" width="14.44140625" style="8"/>
  </cols>
  <sheetData>
    <row r="1" spans="1:9" s="16" customFormat="1" ht="30" customHeight="1" x14ac:dyDescent="0.25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897509.74320000003</v>
      </c>
      <c r="C2" s="49">
        <v>1545000</v>
      </c>
      <c r="D2" s="49">
        <v>2660000</v>
      </c>
      <c r="E2" s="49">
        <v>2149000</v>
      </c>
      <c r="F2" s="49">
        <v>1597000</v>
      </c>
      <c r="G2" s="17">
        <f t="shared" ref="G2:G11" si="0">C2+D2+E2+F2</f>
        <v>7951000</v>
      </c>
      <c r="H2" s="17">
        <f t="shared" ref="H2:H11" si="1">(B2 + stillbirth*B2/(1000-stillbirth))/(1-abortion)</f>
        <v>1042467.1418951715</v>
      </c>
      <c r="I2" s="17">
        <f t="shared" ref="I2:I11" si="2">G2-H2</f>
        <v>6908532.8581048287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902990.84679999994</v>
      </c>
      <c r="C3" s="50">
        <v>1579000</v>
      </c>
      <c r="D3" s="50">
        <v>2705000</v>
      </c>
      <c r="E3" s="50">
        <v>2183000</v>
      </c>
      <c r="F3" s="50">
        <v>1651000</v>
      </c>
      <c r="G3" s="17">
        <f t="shared" si="0"/>
        <v>8118000</v>
      </c>
      <c r="H3" s="17">
        <f t="shared" si="1"/>
        <v>1048833.5022022484</v>
      </c>
      <c r="I3" s="17">
        <f t="shared" si="2"/>
        <v>7069166.4977977518</v>
      </c>
    </row>
    <row r="4" spans="1:9" ht="15.75" customHeight="1" x14ac:dyDescent="0.25">
      <c r="A4" s="5">
        <f t="shared" si="3"/>
        <v>2023</v>
      </c>
      <c r="B4" s="49">
        <v>908034.73600000003</v>
      </c>
      <c r="C4" s="50">
        <v>1617000</v>
      </c>
      <c r="D4" s="50">
        <v>2749000</v>
      </c>
      <c r="E4" s="50">
        <v>2216000</v>
      </c>
      <c r="F4" s="50">
        <v>1705000</v>
      </c>
      <c r="G4" s="17">
        <f t="shared" si="0"/>
        <v>8287000</v>
      </c>
      <c r="H4" s="17">
        <f t="shared" si="1"/>
        <v>1054692.0333192619</v>
      </c>
      <c r="I4" s="17">
        <f t="shared" si="2"/>
        <v>7232307.9666807381</v>
      </c>
    </row>
    <row r="5" spans="1:9" ht="15.75" customHeight="1" x14ac:dyDescent="0.25">
      <c r="A5" s="5">
        <f t="shared" si="3"/>
        <v>2024</v>
      </c>
      <c r="B5" s="49">
        <v>912665.16720000003</v>
      </c>
      <c r="C5" s="50">
        <v>1658000</v>
      </c>
      <c r="D5" s="50">
        <v>2797000</v>
      </c>
      <c r="E5" s="50">
        <v>2251000</v>
      </c>
      <c r="F5" s="50">
        <v>1758000</v>
      </c>
      <c r="G5" s="17">
        <f t="shared" si="0"/>
        <v>8464000</v>
      </c>
      <c r="H5" s="17">
        <f t="shared" si="1"/>
        <v>1060070.3285582592</v>
      </c>
      <c r="I5" s="17">
        <f t="shared" si="2"/>
        <v>7403929.6714417413</v>
      </c>
    </row>
    <row r="6" spans="1:9" ht="15.75" customHeight="1" x14ac:dyDescent="0.25">
      <c r="A6" s="5">
        <f t="shared" si="3"/>
        <v>2025</v>
      </c>
      <c r="B6" s="49">
        <v>916850.3</v>
      </c>
      <c r="C6" s="50">
        <v>1700000</v>
      </c>
      <c r="D6" s="50">
        <v>2847000</v>
      </c>
      <c r="E6" s="50">
        <v>2289000</v>
      </c>
      <c r="F6" s="50">
        <v>1807000</v>
      </c>
      <c r="G6" s="17">
        <f t="shared" si="0"/>
        <v>8643000</v>
      </c>
      <c r="H6" s="17">
        <f t="shared" si="1"/>
        <v>1064931.4049549478</v>
      </c>
      <c r="I6" s="17">
        <f t="shared" si="2"/>
        <v>7578068.5950450525</v>
      </c>
    </row>
    <row r="7" spans="1:9" ht="15.75" customHeight="1" x14ac:dyDescent="0.25">
      <c r="A7" s="5">
        <f t="shared" si="3"/>
        <v>2026</v>
      </c>
      <c r="B7" s="49">
        <v>924333.13800000004</v>
      </c>
      <c r="C7" s="50">
        <v>1742000</v>
      </c>
      <c r="D7" s="50">
        <v>2900000</v>
      </c>
      <c r="E7" s="50">
        <v>2330000</v>
      </c>
      <c r="F7" s="50">
        <v>1854000</v>
      </c>
      <c r="G7" s="17">
        <f t="shared" si="0"/>
        <v>8826000</v>
      </c>
      <c r="H7" s="17">
        <f t="shared" si="1"/>
        <v>1073622.8011233194</v>
      </c>
      <c r="I7" s="17">
        <f t="shared" si="2"/>
        <v>7752377.1988766808</v>
      </c>
    </row>
    <row r="8" spans="1:9" ht="15.75" customHeight="1" x14ac:dyDescent="0.25">
      <c r="A8" s="5">
        <f t="shared" si="3"/>
        <v>2027</v>
      </c>
      <c r="B8" s="49">
        <v>931532.62399999995</v>
      </c>
      <c r="C8" s="50">
        <v>1785000</v>
      </c>
      <c r="D8" s="50">
        <v>2955000</v>
      </c>
      <c r="E8" s="50">
        <v>2374000</v>
      </c>
      <c r="F8" s="50">
        <v>1898000</v>
      </c>
      <c r="G8" s="17">
        <f t="shared" si="0"/>
        <v>9012000</v>
      </c>
      <c r="H8" s="17">
        <f t="shared" si="1"/>
        <v>1081985.080920723</v>
      </c>
      <c r="I8" s="17">
        <f t="shared" si="2"/>
        <v>7930014.9190792767</v>
      </c>
    </row>
    <row r="9" spans="1:9" ht="15.75" customHeight="1" x14ac:dyDescent="0.25">
      <c r="A9" s="5">
        <f t="shared" si="3"/>
        <v>2028</v>
      </c>
      <c r="B9" s="49">
        <v>938419.10400000005</v>
      </c>
      <c r="C9" s="50">
        <v>1829000</v>
      </c>
      <c r="D9" s="50">
        <v>3012000</v>
      </c>
      <c r="E9" s="50">
        <v>2421000</v>
      </c>
      <c r="F9" s="50">
        <v>1940000</v>
      </c>
      <c r="G9" s="17">
        <f t="shared" si="0"/>
        <v>9202000</v>
      </c>
      <c r="H9" s="17">
        <f t="shared" si="1"/>
        <v>1089983.8009097923</v>
      </c>
      <c r="I9" s="17">
        <f t="shared" si="2"/>
        <v>8112016.1990902079</v>
      </c>
    </row>
    <row r="10" spans="1:9" ht="15.75" customHeight="1" x14ac:dyDescent="0.25">
      <c r="A10" s="5">
        <f t="shared" si="3"/>
        <v>2029</v>
      </c>
      <c r="B10" s="49">
        <v>945041.52599999995</v>
      </c>
      <c r="C10" s="50">
        <v>1868000</v>
      </c>
      <c r="D10" s="50">
        <v>3075000</v>
      </c>
      <c r="E10" s="50">
        <v>2469000</v>
      </c>
      <c r="F10" s="50">
        <v>1979000</v>
      </c>
      <c r="G10" s="17">
        <f t="shared" si="0"/>
        <v>9391000</v>
      </c>
      <c r="H10" s="17">
        <f t="shared" si="1"/>
        <v>1097675.8147147335</v>
      </c>
      <c r="I10" s="17">
        <f t="shared" si="2"/>
        <v>8293324.1852852665</v>
      </c>
    </row>
    <row r="11" spans="1:9" ht="15.75" customHeight="1" x14ac:dyDescent="0.25">
      <c r="A11" s="5">
        <f t="shared" si="3"/>
        <v>2030</v>
      </c>
      <c r="B11" s="49">
        <v>951369.94</v>
      </c>
      <c r="C11" s="50">
        <v>1901000</v>
      </c>
      <c r="D11" s="50">
        <v>3144000</v>
      </c>
      <c r="E11" s="50">
        <v>2514000</v>
      </c>
      <c r="F11" s="50">
        <v>2017000</v>
      </c>
      <c r="G11" s="17">
        <f t="shared" si="0"/>
        <v>9576000</v>
      </c>
      <c r="H11" s="17">
        <f t="shared" si="1"/>
        <v>1105026.3350910223</v>
      </c>
      <c r="I11" s="17">
        <f t="shared" si="2"/>
        <v>8470973.6649089772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" customWidth="1"/>
    <col min="2" max="2" width="15" style="8" customWidth="1"/>
    <col min="3" max="3" width="14.6640625" style="8" customWidth="1"/>
    <col min="4" max="4" width="12.77734375" style="8" customWidth="1"/>
    <col min="5" max="16384" width="12.77734375" style="8"/>
  </cols>
  <sheetData>
    <row r="1" spans="1:10" x14ac:dyDescent="0.25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x14ac:dyDescent="0.25">
      <c r="A2" s="4" t="s">
        <v>232</v>
      </c>
      <c r="B2" s="102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3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3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2" t="s">
        <v>67</v>
      </c>
      <c r="C5" s="8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3"/>
      <c r="C6" s="8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3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2" t="s">
        <v>77</v>
      </c>
      <c r="C8" s="8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03"/>
      <c r="C9" s="8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03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2" t="s">
        <v>78</v>
      </c>
      <c r="C11" s="8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03"/>
      <c r="C12" s="8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03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2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03"/>
      <c r="C15" s="8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03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x14ac:dyDescent="0.25">
      <c r="A19" s="4" t="s">
        <v>233</v>
      </c>
      <c r="B19" s="102" t="s">
        <v>90</v>
      </c>
      <c r="C19" s="8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3"/>
      <c r="C20" s="8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3"/>
      <c r="C21" s="8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2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3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3"/>
      <c r="C24" s="8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2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3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3"/>
      <c r="C27" s="8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2" t="s">
        <v>78</v>
      </c>
      <c r="C28" s="8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3"/>
      <c r="C29" s="8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3"/>
      <c r="C30" s="8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2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3"/>
      <c r="C32" s="8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3"/>
      <c r="C33" s="8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x14ac:dyDescent="0.25">
      <c r="A36" s="66" t="s">
        <v>234</v>
      </c>
      <c r="B36" s="102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3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3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2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3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3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2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3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3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2" t="s">
        <v>78</v>
      </c>
      <c r="C45" s="8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3"/>
      <c r="C46" s="8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3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2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3"/>
      <c r="C49" s="8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3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5">
      <c r="B51" s="65" t="s">
        <v>150</v>
      </c>
      <c r="C51" s="8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5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5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x14ac:dyDescent="0.25">
      <c r="A55" s="4" t="s">
        <v>236</v>
      </c>
      <c r="B55" s="102" t="s">
        <v>90</v>
      </c>
      <c r="C55" s="8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03"/>
      <c r="C56" s="8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03"/>
      <c r="C57" s="8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02" t="s">
        <v>67</v>
      </c>
      <c r="C58" s="8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03"/>
      <c r="C59" s="8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03"/>
      <c r="C60" s="8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02" t="s">
        <v>77</v>
      </c>
      <c r="C61" s="8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03"/>
      <c r="C62" s="8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03"/>
      <c r="C63" s="8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02" t="s">
        <v>78</v>
      </c>
      <c r="C64" s="8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03"/>
      <c r="C65" s="8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03"/>
      <c r="C66" s="8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02" t="s">
        <v>79</v>
      </c>
      <c r="C67" s="8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03"/>
      <c r="C68" s="8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03"/>
      <c r="C69" s="8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5">
      <c r="B70" s="65" t="s">
        <v>150</v>
      </c>
      <c r="C70" s="8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x14ac:dyDescent="0.25">
      <c r="A72" s="4" t="s">
        <v>237</v>
      </c>
      <c r="B72" s="102" t="s">
        <v>90</v>
      </c>
      <c r="C72" s="8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03"/>
      <c r="C73" s="8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03"/>
      <c r="C74" s="8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02" t="s">
        <v>67</v>
      </c>
      <c r="C75" s="8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03"/>
      <c r="C76" s="8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03"/>
      <c r="C77" s="8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02" t="s">
        <v>77</v>
      </c>
      <c r="C78" s="8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03"/>
      <c r="C79" s="8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03"/>
      <c r="C80" s="8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02" t="s">
        <v>78</v>
      </c>
      <c r="C81" s="8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03"/>
      <c r="C82" s="8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03"/>
      <c r="C83" s="8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02" t="s">
        <v>79</v>
      </c>
      <c r="C84" s="8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03"/>
      <c r="C85" s="8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03"/>
      <c r="C86" s="8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5">
      <c r="B87" s="65" t="s">
        <v>150</v>
      </c>
      <c r="C87" s="8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x14ac:dyDescent="0.25">
      <c r="A89" s="66" t="s">
        <v>238</v>
      </c>
      <c r="B89" s="102" t="s">
        <v>90</v>
      </c>
      <c r="C89" s="8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03"/>
      <c r="C90" s="8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03"/>
      <c r="C91" s="8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02" t="s">
        <v>67</v>
      </c>
      <c r="C92" s="8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03"/>
      <c r="C93" s="8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03"/>
      <c r="C94" s="8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02" t="s">
        <v>77</v>
      </c>
      <c r="C95" s="8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03"/>
      <c r="C96" s="8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03"/>
      <c r="C97" s="8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02" t="s">
        <v>78</v>
      </c>
      <c r="C98" s="8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03"/>
      <c r="C99" s="8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03"/>
      <c r="C100" s="8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02" t="s">
        <v>79</v>
      </c>
      <c r="C101" s="8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03"/>
      <c r="C102" s="8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03"/>
      <c r="C103" s="8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5">
      <c r="B104" s="65" t="s">
        <v>150</v>
      </c>
      <c r="C104" s="8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5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x14ac:dyDescent="0.25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x14ac:dyDescent="0.25">
      <c r="A108" s="4" t="s">
        <v>240</v>
      </c>
      <c r="B108" s="102" t="s">
        <v>90</v>
      </c>
      <c r="C108" s="8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03"/>
      <c r="C109" s="8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03"/>
      <c r="C110" s="8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02" t="s">
        <v>67</v>
      </c>
      <c r="C111" s="8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03"/>
      <c r="C112" s="8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03"/>
      <c r="C113" s="8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02" t="s">
        <v>77</v>
      </c>
      <c r="C114" s="8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03"/>
      <c r="C115" s="8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03"/>
      <c r="C116" s="8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02" t="s">
        <v>78</v>
      </c>
      <c r="C117" s="8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03"/>
      <c r="C118" s="8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03"/>
      <c r="C119" s="8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02" t="s">
        <v>79</v>
      </c>
      <c r="C120" s="8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03"/>
      <c r="C121" s="8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03"/>
      <c r="C122" s="8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5">
      <c r="B123" s="65" t="s">
        <v>150</v>
      </c>
      <c r="C123" s="8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x14ac:dyDescent="0.25">
      <c r="A125" s="4" t="s">
        <v>241</v>
      </c>
      <c r="B125" s="102" t="s">
        <v>90</v>
      </c>
      <c r="C125" s="8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03"/>
      <c r="C126" s="8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03"/>
      <c r="C127" s="8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02" t="s">
        <v>67</v>
      </c>
      <c r="C128" s="8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03"/>
      <c r="C129" s="8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03"/>
      <c r="C130" s="8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02" t="s">
        <v>77</v>
      </c>
      <c r="C131" s="8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03"/>
      <c r="C132" s="8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03"/>
      <c r="C133" s="8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02" t="s">
        <v>78</v>
      </c>
      <c r="C134" s="8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03"/>
      <c r="C135" s="8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03"/>
      <c r="C136" s="8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02" t="s">
        <v>79</v>
      </c>
      <c r="C137" s="8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03"/>
      <c r="C138" s="8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03"/>
      <c r="C139" s="8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5">
      <c r="B140" s="65" t="s">
        <v>150</v>
      </c>
      <c r="C140" s="8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x14ac:dyDescent="0.25">
      <c r="A142" s="66" t="s">
        <v>242</v>
      </c>
      <c r="B142" s="102" t="s">
        <v>90</v>
      </c>
      <c r="C142" s="8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03"/>
      <c r="C143" s="8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03"/>
      <c r="C144" s="8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02" t="s">
        <v>67</v>
      </c>
      <c r="C145" s="8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03"/>
      <c r="C146" s="8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03"/>
      <c r="C147" s="8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02" t="s">
        <v>77</v>
      </c>
      <c r="C148" s="8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03"/>
      <c r="C149" s="8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03"/>
      <c r="C150" s="8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02" t="s">
        <v>78</v>
      </c>
      <c r="C151" s="8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03"/>
      <c r="C152" s="8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03"/>
      <c r="C153" s="8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02" t="s">
        <v>79</v>
      </c>
      <c r="C154" s="8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03"/>
      <c r="C155" s="8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03"/>
      <c r="C156" s="8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5">
      <c r="B157" s="65" t="s">
        <v>150</v>
      </c>
      <c r="C157" s="8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" customWidth="1"/>
    <col min="2" max="2" width="34.109375" style="8" customWidth="1"/>
    <col min="3" max="3" width="11.33203125" style="8" bestFit="1" customWidth="1"/>
    <col min="4" max="4" width="11.88671875" style="8" customWidth="1"/>
    <col min="5" max="6" width="15" style="8" customWidth="1"/>
    <col min="7" max="7" width="16.109375" style="8" customWidth="1"/>
    <col min="8" max="16384" width="16.109375" style="8"/>
  </cols>
  <sheetData>
    <row r="1" spans="1:6" s="68" customFormat="1" ht="18.75" customHeight="1" x14ac:dyDescent="0.25">
      <c r="A1" s="67" t="s">
        <v>243</v>
      </c>
    </row>
    <row r="2" spans="1:6" ht="15.75" customHeight="1" x14ac:dyDescent="0.25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25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25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25">
      <c r="A11" s="67" t="s">
        <v>246</v>
      </c>
      <c r="C11" s="74"/>
      <c r="D11" s="75"/>
      <c r="E11" s="75"/>
      <c r="F11" s="75"/>
    </row>
    <row r="12" spans="1:6" ht="15.75" customHeight="1" x14ac:dyDescent="0.25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5">
      <c r="A16" s="4"/>
      <c r="B16" s="11"/>
      <c r="C16" s="76"/>
      <c r="D16" s="64"/>
      <c r="E16" s="64"/>
      <c r="F16" s="64"/>
    </row>
    <row r="17" spans="1:6" ht="15.75" customHeight="1" x14ac:dyDescent="0.25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25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5">
      <c r="A28" s="67" t="s">
        <v>243</v>
      </c>
    </row>
    <row r="29" spans="1:6" ht="15.75" customHeight="1" x14ac:dyDescent="0.25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25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5">
      <c r="B32" s="5" t="s">
        <v>27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5">
      <c r="B33" s="5" t="s">
        <v>28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5">
      <c r="B34" s="5" t="s">
        <v>29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25">
      <c r="A36" s="4" t="s">
        <v>251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5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25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5">
      <c r="B41" s="11" t="s">
        <v>254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5">
      <c r="B42" s="11" t="s">
        <v>255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5">
      <c r="A43" s="4"/>
      <c r="B43" s="11"/>
      <c r="C43" s="76"/>
      <c r="D43" s="64"/>
      <c r="E43" s="64"/>
      <c r="F43" s="64"/>
    </row>
    <row r="44" spans="1:6" ht="15.75" customHeight="1" x14ac:dyDescent="0.25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5">
      <c r="B46" s="5" t="s">
        <v>69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5">
      <c r="B47" s="5" t="s">
        <v>70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5">
      <c r="B48" s="5" t="s">
        <v>71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5">
      <c r="B49" s="5" t="s">
        <v>72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5">
      <c r="B50" s="5" t="s">
        <v>73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5">
      <c r="B51" s="5" t="s">
        <v>74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5">
      <c r="B52" s="5" t="s">
        <v>75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5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25">
      <c r="A55" s="67" t="s">
        <v>243</v>
      </c>
    </row>
    <row r="56" spans="1:6" ht="15.75" customHeight="1" x14ac:dyDescent="0.25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25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5">
      <c r="B59" s="5" t="s">
        <v>27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5">
      <c r="B60" s="5" t="s">
        <v>28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5">
      <c r="B61" s="5" t="s">
        <v>29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25">
      <c r="A63" s="4" t="s">
        <v>258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5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25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5">
      <c r="B68" s="11" t="s">
        <v>261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5">
      <c r="B69" s="11" t="s">
        <v>262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5">
      <c r="A70" s="4"/>
      <c r="B70" s="11"/>
      <c r="C70" s="76"/>
      <c r="D70" s="64"/>
      <c r="E70" s="64"/>
      <c r="F70" s="64"/>
    </row>
    <row r="71" spans="1:6" ht="15.75" customHeight="1" x14ac:dyDescent="0.25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5">
      <c r="B73" s="5" t="s">
        <v>69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5">
      <c r="B74" s="5" t="s">
        <v>70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5">
      <c r="B75" s="5" t="s">
        <v>71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5">
      <c r="B76" s="5" t="s">
        <v>72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5">
      <c r="B77" s="5" t="s">
        <v>73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5">
      <c r="B78" s="5" t="s">
        <v>74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5">
      <c r="B79" s="5" t="s">
        <v>75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" customWidth="1"/>
    <col min="2" max="2" width="26.88671875" style="8" customWidth="1"/>
    <col min="3" max="3" width="18.33203125" style="8" customWidth="1"/>
    <col min="4" max="8" width="14.77734375" style="8" customWidth="1"/>
    <col min="9" max="12" width="15.33203125" style="8" bestFit="1" customWidth="1"/>
    <col min="13" max="16" width="16.88671875" style="8" bestFit="1" customWidth="1"/>
    <col min="17" max="17" width="12.77734375" style="8" customWidth="1"/>
    <col min="18" max="16384" width="12.77734375" style="8"/>
  </cols>
  <sheetData>
    <row r="1" spans="1:16" s="68" customFormat="1" x14ac:dyDescent="0.25">
      <c r="A1" s="67" t="s">
        <v>264</v>
      </c>
    </row>
    <row r="2" spans="1:16" x14ac:dyDescent="0.25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x14ac:dyDescent="0.25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5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5">
      <c r="A28" s="67" t="s">
        <v>271</v>
      </c>
    </row>
    <row r="29" spans="1:16" x14ac:dyDescent="0.25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5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x14ac:dyDescent="0.25">
      <c r="A55" s="67" t="s">
        <v>274</v>
      </c>
    </row>
    <row r="56" spans="1:16" ht="26.4" customHeight="1" x14ac:dyDescent="0.25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x14ac:dyDescent="0.25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x14ac:dyDescent="0.25">
      <c r="A64" s="67" t="s">
        <v>278</v>
      </c>
    </row>
    <row r="65" spans="1:16" ht="26.4" customHeight="1" x14ac:dyDescent="0.25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5">
      <c r="A66" s="82"/>
      <c r="B66" s="8" t="s">
        <v>68</v>
      </c>
      <c r="C66" s="3" t="s">
        <v>119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5">
      <c r="A103" s="67" t="s">
        <v>280</v>
      </c>
    </row>
    <row r="104" spans="1:16" ht="26.4" customHeight="1" x14ac:dyDescent="0.25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5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5">
      <c r="A110" s="92" t="s">
        <v>235</v>
      </c>
      <c r="H110" s="92"/>
    </row>
    <row r="111" spans="1:16" x14ac:dyDescent="0.25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x14ac:dyDescent="0.25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x14ac:dyDescent="0.25">
      <c r="A113" s="4"/>
      <c r="B113" s="8" t="s">
        <v>81</v>
      </c>
      <c r="C113" s="3" t="s">
        <v>267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5">
      <c r="C114" s="3" t="s">
        <v>268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5">
      <c r="C115" s="3" t="s">
        <v>269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5">
      <c r="C116" s="3" t="s">
        <v>270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5">
      <c r="C118" s="3" t="s">
        <v>268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5">
      <c r="C119" s="3" t="s">
        <v>269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5">
      <c r="C120" s="3" t="s">
        <v>270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5">
      <c r="B121" s="8" t="s">
        <v>84</v>
      </c>
      <c r="C121" s="3" t="s">
        <v>267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5">
      <c r="C122" s="3" t="s">
        <v>268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5">
      <c r="C123" s="3" t="s">
        <v>269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5">
      <c r="C124" s="3" t="s">
        <v>270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5">
      <c r="C126" s="3" t="s">
        <v>268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5">
      <c r="C127" s="3" t="s">
        <v>269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5">
      <c r="C128" s="3" t="s">
        <v>270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5">
      <c r="B129" s="8" t="s">
        <v>83</v>
      </c>
      <c r="C129" s="3" t="s">
        <v>267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5">
      <c r="C130" s="3" t="s">
        <v>268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5">
      <c r="C131" s="3" t="s">
        <v>269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5">
      <c r="C132" s="3" t="s">
        <v>270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5">
      <c r="B133" s="8" t="s">
        <v>89</v>
      </c>
      <c r="C133" s="3" t="s">
        <v>267</v>
      </c>
      <c r="D133" s="91">
        <f t="shared" ref="D133:H142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5">
      <c r="C134" s="3" t="s">
        <v>268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5">
      <c r="C135" s="3" t="s">
        <v>269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5">
      <c r="C136" s="3" t="s">
        <v>270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5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x14ac:dyDescent="0.25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x14ac:dyDescent="0.25">
      <c r="A140" s="4"/>
      <c r="B140" s="8" t="s">
        <v>81</v>
      </c>
      <c r="C140" s="3" t="s">
        <v>267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5">
      <c r="C141" s="3" t="s">
        <v>268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5">
      <c r="C142" s="3" t="s">
        <v>204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5">
      <c r="C143" s="3" t="s">
        <v>205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5">
      <c r="B144" s="8" t="s">
        <v>82</v>
      </c>
      <c r="C144" s="3" t="s">
        <v>267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5">
      <c r="C145" s="3" t="s">
        <v>268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5">
      <c r="C146" s="3" t="s">
        <v>204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5">
      <c r="C147" s="3" t="s">
        <v>205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5">
      <c r="B148" s="8" t="s">
        <v>84</v>
      </c>
      <c r="C148" s="3" t="s">
        <v>267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5">
      <c r="C149" s="3" t="s">
        <v>268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5">
      <c r="C150" s="3" t="s">
        <v>204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5">
      <c r="C151" s="3" t="s">
        <v>205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5">
      <c r="B152" s="8" t="s">
        <v>85</v>
      </c>
      <c r="C152" s="3" t="s">
        <v>267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5">
      <c r="C153" s="3" t="s">
        <v>268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5">
      <c r="C154" s="3" t="s">
        <v>204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5">
      <c r="C155" s="3" t="s">
        <v>205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5">
      <c r="B156" s="8" t="s">
        <v>83</v>
      </c>
      <c r="C156" s="3" t="s">
        <v>267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5">
      <c r="C157" s="3" t="s">
        <v>268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5">
      <c r="C158" s="3" t="s">
        <v>204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5">
      <c r="C159" s="3" t="s">
        <v>205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5">
      <c r="B160" s="8" t="s">
        <v>89</v>
      </c>
      <c r="C160" s="3" t="s">
        <v>267</v>
      </c>
      <c r="D160" s="91">
        <f t="shared" ref="D160:H169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5">
      <c r="C161" s="3" t="s">
        <v>268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5">
      <c r="C162" s="3" t="s">
        <v>204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5">
      <c r="C163" s="3" t="s">
        <v>205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.4" customHeight="1" x14ac:dyDescent="0.25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x14ac:dyDescent="0.25">
      <c r="A167" s="4"/>
      <c r="B167" s="8" t="s">
        <v>91</v>
      </c>
      <c r="C167" s="3" t="s">
        <v>276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5">
      <c r="C168" s="3" t="s">
        <v>277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5">
      <c r="C170" s="3" t="s">
        <v>277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5">
      <c r="C172" s="3" t="s">
        <v>277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5">
      <c r="C173" s="3"/>
      <c r="D173" s="3"/>
    </row>
    <row r="174" spans="1:8" x14ac:dyDescent="0.25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.4" customHeight="1" x14ac:dyDescent="0.25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x14ac:dyDescent="0.25">
      <c r="A176" s="82"/>
      <c r="B176" s="8" t="s">
        <v>68</v>
      </c>
      <c r="C176" s="3" t="s">
        <v>119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5">
      <c r="C177" s="3" t="s">
        <v>120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5">
      <c r="C178" s="3" t="s">
        <v>121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5">
      <c r="C179" s="3" t="s">
        <v>122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5">
      <c r="C181" s="3" t="s">
        <v>120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5">
      <c r="C182" s="3" t="s">
        <v>121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5">
      <c r="C183" s="3" t="s">
        <v>122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5">
      <c r="C185" s="3" t="s">
        <v>120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5">
      <c r="C186" s="3" t="s">
        <v>121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5">
      <c r="C187" s="3" t="s">
        <v>122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5">
      <c r="C189" s="3" t="s">
        <v>120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5">
      <c r="C190" s="3" t="s">
        <v>121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5">
      <c r="C191" s="3" t="s">
        <v>122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5">
      <c r="C193" s="3" t="s">
        <v>120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5">
      <c r="C194" s="3" t="s">
        <v>121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5">
      <c r="C195" s="3" t="s">
        <v>122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5">
      <c r="C197" s="3" t="s">
        <v>120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5">
      <c r="C198" s="3" t="s">
        <v>121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5">
      <c r="C199" s="3" t="s">
        <v>122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5">
      <c r="C201" s="3" t="s">
        <v>120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5">
      <c r="C202" s="3" t="s">
        <v>121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5">
      <c r="C203" s="3" t="s">
        <v>122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5">
      <c r="C205" s="3" t="s">
        <v>120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5">
      <c r="C206" s="3" t="s">
        <v>121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5">
      <c r="C207" s="3" t="s">
        <v>122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5">
      <c r="C209" s="3" t="s">
        <v>120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5">
      <c r="C210" s="3" t="s">
        <v>121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5">
      <c r="C211" s="3" t="s">
        <v>122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5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.4" customHeight="1" x14ac:dyDescent="0.25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x14ac:dyDescent="0.25">
      <c r="A215" s="4"/>
      <c r="C215" s="3" t="s">
        <v>119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5">
      <c r="C216" s="3" t="s">
        <v>120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5">
      <c r="C217" s="3" t="s">
        <v>121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5">
      <c r="C218" s="3" t="s">
        <v>122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5">
      <c r="A220" s="92" t="s">
        <v>239</v>
      </c>
      <c r="H220" s="92"/>
    </row>
    <row r="221" spans="1:9" x14ac:dyDescent="0.25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5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x14ac:dyDescent="0.25">
      <c r="A223" s="4"/>
      <c r="B223" s="8" t="s">
        <v>81</v>
      </c>
      <c r="C223" s="3" t="s">
        <v>267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5">
      <c r="C224" s="3" t="s">
        <v>268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5">
      <c r="C225" s="3" t="s">
        <v>269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5">
      <c r="C226" s="3" t="s">
        <v>270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5">
      <c r="C228" s="3" t="s">
        <v>268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5">
      <c r="C229" s="3" t="s">
        <v>269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5">
      <c r="C230" s="3" t="s">
        <v>270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5">
      <c r="C232" s="3" t="s">
        <v>268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5">
      <c r="C233" s="3" t="s">
        <v>269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5">
      <c r="C234" s="3" t="s">
        <v>270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5">
      <c r="C236" s="3" t="s">
        <v>268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5">
      <c r="C237" s="3" t="s">
        <v>269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5">
      <c r="C238" s="3" t="s">
        <v>270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5">
      <c r="C240" s="3" t="s">
        <v>268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5">
      <c r="C241" s="3" t="s">
        <v>269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5">
      <c r="C242" s="3" t="s">
        <v>270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5">
      <c r="C244" s="3" t="s">
        <v>268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5">
      <c r="C245" s="3" t="s">
        <v>269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5">
      <c r="C246" s="3" t="s">
        <v>270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5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5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x14ac:dyDescent="0.25">
      <c r="A250" s="4"/>
      <c r="B250" s="8" t="s">
        <v>81</v>
      </c>
      <c r="C250" s="3" t="s">
        <v>267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5">
      <c r="C251" s="3" t="s">
        <v>268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5">
      <c r="C252" s="3" t="s">
        <v>204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5">
      <c r="C253" s="3" t="s">
        <v>205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5">
      <c r="C255" s="3" t="s">
        <v>268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5">
      <c r="C256" s="3" t="s">
        <v>204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5">
      <c r="C257" s="3" t="s">
        <v>205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5">
      <c r="C259" s="3" t="s">
        <v>268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5">
      <c r="C260" s="3" t="s">
        <v>204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5">
      <c r="C261" s="3" t="s">
        <v>205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5">
      <c r="C263" s="3" t="s">
        <v>268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5">
      <c r="C264" s="3" t="s">
        <v>204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5">
      <c r="C265" s="3" t="s">
        <v>205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5">
      <c r="C267" s="3" t="s">
        <v>268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5">
      <c r="C268" s="3" t="s">
        <v>204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5">
      <c r="C269" s="3" t="s">
        <v>205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5">
      <c r="C271" s="3" t="s">
        <v>268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5">
      <c r="C272" s="3" t="s">
        <v>204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5">
      <c r="C273" s="3" t="s">
        <v>205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5">
      <c r="C274" s="3"/>
      <c r="D274" s="3"/>
    </row>
    <row r="275" spans="1:9" x14ac:dyDescent="0.25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" customHeight="1" x14ac:dyDescent="0.25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x14ac:dyDescent="0.25">
      <c r="A277" s="4"/>
      <c r="B277" s="8" t="s">
        <v>91</v>
      </c>
      <c r="C277" s="3" t="s">
        <v>276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5">
      <c r="C278" s="3" t="s">
        <v>277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5">
      <c r="C280" s="3" t="s">
        <v>277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5">
      <c r="C282" s="3" t="s">
        <v>277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5">
      <c r="C283" s="3"/>
      <c r="D283" s="3"/>
    </row>
    <row r="284" spans="1:9" x14ac:dyDescent="0.25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" customHeight="1" x14ac:dyDescent="0.25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x14ac:dyDescent="0.25">
      <c r="A286" s="82"/>
      <c r="B286" s="8" t="s">
        <v>68</v>
      </c>
      <c r="C286" s="3" t="s">
        <v>119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5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" customHeight="1" x14ac:dyDescent="0.25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x14ac:dyDescent="0.25">
      <c r="A325" s="4"/>
      <c r="C325" s="3" t="s">
        <v>119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" customWidth="1"/>
    <col min="2" max="2" width="44.44140625" style="8" customWidth="1"/>
    <col min="3" max="3" width="17.77734375" style="8" customWidth="1"/>
    <col min="4" max="4" width="17.5546875" style="8" customWidth="1"/>
    <col min="5" max="5" width="17.21875" style="8" customWidth="1"/>
    <col min="6" max="6" width="15" style="8" customWidth="1"/>
    <col min="7" max="7" width="13.6640625" style="8" customWidth="1"/>
    <col min="8" max="8" width="12.77734375" style="8" customWidth="1"/>
    <col min="9" max="16384" width="12.77734375" style="8"/>
  </cols>
  <sheetData>
    <row r="1" spans="1:7" s="68" customFormat="1" ht="14.25" customHeight="1" x14ac:dyDescent="0.25">
      <c r="A1" s="67" t="s">
        <v>281</v>
      </c>
    </row>
    <row r="2" spans="1:7" ht="14.25" customHeight="1" x14ac:dyDescent="0.25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5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5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25">
      <c r="A11" s="67" t="s">
        <v>286</v>
      </c>
    </row>
    <row r="12" spans="1:7" ht="14.25" customHeight="1" x14ac:dyDescent="0.25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5">
      <c r="A13" s="14"/>
      <c r="B13" s="11"/>
    </row>
    <row r="14" spans="1:7" s="68" customFormat="1" ht="14.25" customHeight="1" x14ac:dyDescent="0.25">
      <c r="A14" s="67" t="s">
        <v>287</v>
      </c>
    </row>
    <row r="15" spans="1:7" ht="14.25" customHeight="1" x14ac:dyDescent="0.25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5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5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25">
      <c r="A19" s="67" t="s">
        <v>291</v>
      </c>
    </row>
    <row r="20" spans="1:7" s="14" customFormat="1" ht="14.25" customHeight="1" x14ac:dyDescent="0.25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5">
      <c r="A23" s="92" t="s">
        <v>235</v>
      </c>
    </row>
    <row r="24" spans="1:7" x14ac:dyDescent="0.25">
      <c r="A24" s="67" t="s">
        <v>281</v>
      </c>
      <c r="B24" s="68"/>
      <c r="C24" s="68"/>
      <c r="D24" s="68"/>
      <c r="E24" s="68"/>
      <c r="F24" s="68"/>
      <c r="G24" s="68"/>
    </row>
    <row r="25" spans="1:7" x14ac:dyDescent="0.25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5">
      <c r="A27" s="4"/>
      <c r="B27" s="5" t="s">
        <v>293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5">
      <c r="A28" s="14" t="s">
        <v>294</v>
      </c>
    </row>
    <row r="29" spans="1:7" x14ac:dyDescent="0.25">
      <c r="B29" s="5" t="s">
        <v>295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5" t="s">
        <v>296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5" t="s">
        <v>297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5" t="s">
        <v>298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5"/>
      <c r="C33" s="5"/>
      <c r="D33" s="5"/>
      <c r="E33" s="5"/>
      <c r="F33" s="5"/>
      <c r="G33" s="5"/>
    </row>
    <row r="34" spans="1:7" x14ac:dyDescent="0.25">
      <c r="A34" s="67" t="s">
        <v>299</v>
      </c>
      <c r="B34" s="68"/>
      <c r="C34" s="68"/>
      <c r="D34" s="68"/>
      <c r="E34" s="68"/>
      <c r="F34" s="68"/>
      <c r="G34" s="68"/>
    </row>
    <row r="35" spans="1:7" x14ac:dyDescent="0.25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5">
      <c r="A36" s="14"/>
      <c r="B36" s="11"/>
    </row>
    <row r="37" spans="1:7" x14ac:dyDescent="0.25">
      <c r="A37" s="67" t="s">
        <v>287</v>
      </c>
      <c r="B37" s="68"/>
      <c r="C37" s="68"/>
      <c r="D37" s="68"/>
      <c r="E37" s="68"/>
      <c r="F37" s="68"/>
      <c r="G37" s="68"/>
    </row>
    <row r="38" spans="1:7" x14ac:dyDescent="0.25">
      <c r="A38" s="82" t="s">
        <v>272</v>
      </c>
      <c r="B38" s="5" t="s">
        <v>301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5">
      <c r="A39" s="4"/>
      <c r="B39" s="5" t="s">
        <v>302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5">
      <c r="A40" s="82" t="s">
        <v>111</v>
      </c>
      <c r="B40" s="11" t="s">
        <v>303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5">
      <c r="A42" s="67" t="s">
        <v>304</v>
      </c>
      <c r="B42" s="68"/>
      <c r="C42" s="68"/>
      <c r="D42" s="68"/>
      <c r="E42" s="68"/>
      <c r="F42" s="68"/>
      <c r="G42" s="68"/>
    </row>
    <row r="43" spans="1:7" x14ac:dyDescent="0.25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5">
      <c r="A46" s="92" t="s">
        <v>239</v>
      </c>
    </row>
    <row r="47" spans="1:7" x14ac:dyDescent="0.25">
      <c r="A47" s="67" t="s">
        <v>281</v>
      </c>
      <c r="B47" s="68"/>
      <c r="C47" s="68"/>
      <c r="D47" s="68"/>
      <c r="E47" s="68"/>
      <c r="F47" s="68"/>
      <c r="G47" s="68"/>
    </row>
    <row r="48" spans="1:7" x14ac:dyDescent="0.25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5">
      <c r="A50" s="4"/>
      <c r="B50" s="5" t="s">
        <v>307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5">
      <c r="A51" s="14" t="s">
        <v>308</v>
      </c>
    </row>
    <row r="52" spans="1:7" x14ac:dyDescent="0.25">
      <c r="B52" s="5" t="s">
        <v>309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5" t="s">
        <v>310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5" t="s">
        <v>311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5" t="s">
        <v>312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5"/>
      <c r="C56" s="5"/>
      <c r="D56" s="5"/>
      <c r="E56" s="5"/>
      <c r="F56" s="5"/>
      <c r="G56" s="5"/>
    </row>
    <row r="57" spans="1:7" x14ac:dyDescent="0.25">
      <c r="A57" s="67" t="s">
        <v>313</v>
      </c>
      <c r="B57" s="68"/>
      <c r="C57" s="68"/>
      <c r="D57" s="68"/>
      <c r="E57" s="68"/>
      <c r="F57" s="68"/>
      <c r="G57" s="68"/>
    </row>
    <row r="58" spans="1:7" x14ac:dyDescent="0.25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5">
      <c r="A59" s="14"/>
      <c r="B59" s="11"/>
    </row>
    <row r="60" spans="1:7" x14ac:dyDescent="0.25">
      <c r="A60" s="67" t="s">
        <v>287</v>
      </c>
      <c r="B60" s="68"/>
      <c r="C60" s="68"/>
      <c r="D60" s="68"/>
      <c r="E60" s="68"/>
      <c r="F60" s="68"/>
      <c r="G60" s="68"/>
    </row>
    <row r="61" spans="1:7" x14ac:dyDescent="0.25">
      <c r="A61" s="82" t="s">
        <v>272</v>
      </c>
      <c r="B61" s="5" t="s">
        <v>315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5">
      <c r="A62" s="4"/>
      <c r="B62" s="5" t="s">
        <v>316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5">
      <c r="A63" s="82" t="s">
        <v>111</v>
      </c>
      <c r="B63" s="11" t="s">
        <v>317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5">
      <c r="A65" s="67" t="s">
        <v>318</v>
      </c>
      <c r="B65" s="68"/>
      <c r="C65" s="68"/>
      <c r="D65" s="68"/>
      <c r="E65" s="68"/>
      <c r="F65" s="68"/>
      <c r="G65" s="68"/>
    </row>
    <row r="66" spans="1:7" x14ac:dyDescent="0.25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" customWidth="1"/>
    <col min="2" max="6" width="16.109375" style="8" customWidth="1"/>
    <col min="7" max="7" width="17.21875" style="8" customWidth="1"/>
    <col min="8" max="9" width="16.109375" style="8" customWidth="1"/>
    <col min="10" max="16384" width="16.109375" style="8"/>
  </cols>
  <sheetData>
    <row r="1" spans="1:6" ht="15.75" customHeight="1" x14ac:dyDescent="0.25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5">
      <c r="A15" s="92" t="s">
        <v>235</v>
      </c>
    </row>
    <row r="16" spans="1:6" ht="15.75" customHeight="1" x14ac:dyDescent="0.25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5"/>
      <c r="B18" s="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5" t="s">
        <v>179</v>
      </c>
      <c r="B19" s="5" t="s">
        <v>320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5"/>
      <c r="B20" s="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5" t="s">
        <v>180</v>
      </c>
      <c r="B21" s="5" t="s">
        <v>320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5"/>
      <c r="B22" s="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5" t="s">
        <v>181</v>
      </c>
      <c r="B23" s="5" t="s">
        <v>320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5"/>
      <c r="B24" s="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5" t="s">
        <v>185</v>
      </c>
      <c r="B25" s="5" t="s">
        <v>320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5"/>
      <c r="B26" s="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5" t="s">
        <v>189</v>
      </c>
      <c r="B27" s="5" t="s">
        <v>320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5"/>
      <c r="B28" s="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5">
      <c r="A30" s="92" t="s">
        <v>239</v>
      </c>
    </row>
    <row r="31" spans="1:6" ht="15.75" customHeight="1" x14ac:dyDescent="0.25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5"/>
      <c r="B33" s="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5" t="s">
        <v>179</v>
      </c>
      <c r="B34" s="5" t="s">
        <v>320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5"/>
      <c r="B35" s="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5" t="s">
        <v>180</v>
      </c>
      <c r="B36" s="5" t="s">
        <v>320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5"/>
      <c r="B37" s="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5" t="s">
        <v>181</v>
      </c>
      <c r="B38" s="5" t="s">
        <v>320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5"/>
      <c r="B39" s="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5" t="s">
        <v>185</v>
      </c>
      <c r="B40" s="5" t="s">
        <v>320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5"/>
      <c r="B41" s="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5" t="s">
        <v>189</v>
      </c>
      <c r="B42" s="5" t="s">
        <v>320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5"/>
      <c r="B43" s="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" customWidth="1"/>
    <col min="2" max="2" width="58.88671875" style="8" bestFit="1" customWidth="1"/>
    <col min="3" max="15" width="15" style="8" customWidth="1"/>
    <col min="16" max="16" width="12.77734375" style="8" customWidth="1"/>
    <col min="17" max="16384" width="12.77734375" style="8"/>
  </cols>
  <sheetData>
    <row r="1" spans="1:15" ht="35.25" customHeight="1" x14ac:dyDescent="0.25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x14ac:dyDescent="0.25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05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5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5">
      <c r="A23" s="92" t="s">
        <v>235</v>
      </c>
    </row>
    <row r="24" spans="1:15" ht="26.4" customHeight="1" x14ac:dyDescent="0.25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x14ac:dyDescent="0.25">
      <c r="A25" s="4" t="s">
        <v>324</v>
      </c>
    </row>
    <row r="26" spans="1:15" x14ac:dyDescent="0.25">
      <c r="B26" s="1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1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1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1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1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1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1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1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5">
      <c r="A40" s="4" t="s">
        <v>325</v>
      </c>
      <c r="B40" s="11"/>
    </row>
    <row r="41" spans="1:15" x14ac:dyDescent="0.25">
      <c r="B41" s="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5">
      <c r="A46" s="92" t="s">
        <v>239</v>
      </c>
    </row>
    <row r="47" spans="1:15" ht="26.4" customHeight="1" x14ac:dyDescent="0.25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x14ac:dyDescent="0.25">
      <c r="A48" s="4" t="s">
        <v>326</v>
      </c>
    </row>
    <row r="49" spans="1:15" x14ac:dyDescent="0.25">
      <c r="B49" s="1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1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1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1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1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1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1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1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1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5">
      <c r="A63" s="4" t="s">
        <v>327</v>
      </c>
      <c r="B63" s="11"/>
    </row>
    <row r="64" spans="1:15" x14ac:dyDescent="0.25">
      <c r="B64" s="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" customWidth="1"/>
    <col min="2" max="2" width="27.77734375" style="8" customWidth="1"/>
    <col min="3" max="7" width="15.5546875" style="8" customWidth="1"/>
    <col min="8" max="8" width="12.77734375" style="8" customWidth="1"/>
    <col min="9" max="16384" width="12.77734375" style="8"/>
  </cols>
  <sheetData>
    <row r="1" spans="1:7" x14ac:dyDescent="0.25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x14ac:dyDescent="0.25">
      <c r="A2" s="4" t="s">
        <v>328</v>
      </c>
    </row>
    <row r="3" spans="1:7" x14ac:dyDescent="0.25">
      <c r="B3" s="1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5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5">
      <c r="A7" s="92" t="s">
        <v>330</v>
      </c>
    </row>
    <row r="8" spans="1:7" x14ac:dyDescent="0.25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x14ac:dyDescent="0.25">
      <c r="A9" s="4" t="s">
        <v>331</v>
      </c>
    </row>
    <row r="10" spans="1:7" x14ac:dyDescent="0.25">
      <c r="B10" s="1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5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5">
      <c r="A14" s="92" t="s">
        <v>333</v>
      </c>
    </row>
    <row r="15" spans="1:7" x14ac:dyDescent="0.25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x14ac:dyDescent="0.25">
      <c r="A16" s="4" t="s">
        <v>334</v>
      </c>
    </row>
    <row r="17" spans="1:7" x14ac:dyDescent="0.25">
      <c r="B17" s="1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5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7734375" defaultRowHeight="13.2" x14ac:dyDescent="0.25"/>
  <cols>
    <col min="1" max="1" width="53" style="5" customWidth="1"/>
    <col min="2" max="2" width="30.5546875" style="5" customWidth="1"/>
    <col min="3" max="3" width="24.77734375" style="5" customWidth="1"/>
    <col min="4" max="4" width="15" style="8" customWidth="1"/>
    <col min="5" max="5" width="13.6640625" style="8" customWidth="1"/>
    <col min="6" max="6" width="14.44140625" style="8" customWidth="1"/>
    <col min="7" max="7" width="12.77734375" style="8" customWidth="1"/>
    <col min="8" max="8" width="17.5546875" style="8" customWidth="1"/>
    <col min="9" max="9" width="12.77734375" style="8" customWidth="1"/>
    <col min="10" max="16384" width="12.77734375" style="8"/>
  </cols>
  <sheetData>
    <row r="1" spans="1:8" x14ac:dyDescent="0.25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5">
      <c r="C3" s="5" t="s">
        <v>339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5">
      <c r="C4" s="5" t="s">
        <v>340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5" t="s">
        <v>340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5" t="s">
        <v>340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5">
      <c r="C43" s="5" t="s">
        <v>339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5">
      <c r="C44" s="5" t="s">
        <v>340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5">
      <c r="B45" s="5" t="s">
        <v>82</v>
      </c>
      <c r="C45" s="5" t="s">
        <v>338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5">
      <c r="C47" s="5" t="s">
        <v>340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5">
      <c r="C51" s="5" t="s">
        <v>339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5">
      <c r="A55" s="96" t="s">
        <v>330</v>
      </c>
      <c r="B55" s="97"/>
      <c r="C55" s="97"/>
    </row>
    <row r="56" spans="1:8" x14ac:dyDescent="0.25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5">
      <c r="C58" s="5" t="s">
        <v>339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5">
      <c r="C59" s="5" t="s">
        <v>340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5" t="s">
        <v>340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5" t="s">
        <v>204</v>
      </c>
      <c r="C62" s="5" t="s">
        <v>338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5" t="s">
        <v>340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5" t="s">
        <v>340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5" t="s">
        <v>204</v>
      </c>
      <c r="C66" s="5" t="s">
        <v>338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5" t="s">
        <v>340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5" t="s">
        <v>340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5" t="s">
        <v>204</v>
      </c>
      <c r="C70" s="5" t="s">
        <v>338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5" t="s">
        <v>340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5" t="s">
        <v>340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5" t="s">
        <v>204</v>
      </c>
      <c r="C74" s="5" t="s">
        <v>338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5" t="s">
        <v>340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5">
      <c r="C83" s="5" t="s">
        <v>339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5">
      <c r="C84" s="5" t="s">
        <v>340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5">
      <c r="C86" s="5" t="s">
        <v>339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5">
      <c r="C87" s="5" t="s">
        <v>340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5">
      <c r="C89" s="5" t="s">
        <v>339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5">
      <c r="C90" s="5" t="s">
        <v>340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5">
      <c r="C92" s="5" t="s">
        <v>339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5">
      <c r="C93" s="5" t="s">
        <v>340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5">
      <c r="C95" s="5" t="s">
        <v>339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5">
      <c r="C96" s="5" t="s">
        <v>340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5">
      <c r="C98" s="5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5">
      <c r="C99" s="5" t="s">
        <v>340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5" t="s">
        <v>82</v>
      </c>
      <c r="C100" s="5" t="s">
        <v>338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5">
      <c r="C101" s="5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5">
      <c r="C102" s="5" t="s">
        <v>340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5" t="s">
        <v>339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5">
      <c r="C106" s="5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5">
      <c r="C108" s="5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5">
      <c r="A110" s="96" t="s">
        <v>333</v>
      </c>
      <c r="B110" s="97"/>
      <c r="C110" s="97"/>
    </row>
    <row r="111" spans="1:8" x14ac:dyDescent="0.25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5">
      <c r="C113" s="5" t="s">
        <v>339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5">
      <c r="C114" s="5" t="s">
        <v>340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5" t="s">
        <v>340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5" t="s">
        <v>204</v>
      </c>
      <c r="C117" s="5" t="s">
        <v>338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5" t="s">
        <v>340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5" t="s">
        <v>340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5" t="s">
        <v>204</v>
      </c>
      <c r="C121" s="5" t="s">
        <v>338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5" t="s">
        <v>340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5" t="s">
        <v>340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5" t="s">
        <v>204</v>
      </c>
      <c r="C125" s="5" t="s">
        <v>338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5" t="s">
        <v>340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5" t="s">
        <v>340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5" t="s">
        <v>204</v>
      </c>
      <c r="C129" s="5" t="s">
        <v>338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5" t="s">
        <v>340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5">
      <c r="C132" s="5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5">
      <c r="C134" s="5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5">
      <c r="C136" s="5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5">
      <c r="C138" s="5" t="s">
        <v>339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5">
      <c r="C139" s="5" t="s">
        <v>340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5">
      <c r="C141" s="5" t="s">
        <v>339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5">
      <c r="C142" s="5" t="s">
        <v>340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5">
      <c r="C144" s="5" t="s">
        <v>339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5">
      <c r="C145" s="5" t="s">
        <v>340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5">
      <c r="C147" s="5" t="s">
        <v>339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5">
      <c r="C148" s="5" t="s">
        <v>340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5">
      <c r="C150" s="5" t="s">
        <v>339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5">
      <c r="C151" s="5" t="s">
        <v>340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5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5" t="s">
        <v>340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5" t="s">
        <v>82</v>
      </c>
      <c r="C155" s="5" t="s">
        <v>338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5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5" t="s">
        <v>340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5" t="s">
        <v>339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5">
      <c r="C161" s="5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5">
      <c r="C163" s="5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" customWidth="1"/>
    <col min="2" max="2" width="27.44140625" style="8" customWidth="1"/>
    <col min="3" max="3" width="23.6640625" style="8" customWidth="1"/>
    <col min="4" max="7" width="17.21875" style="8" customWidth="1"/>
    <col min="8" max="8" width="12.77734375" style="8" customWidth="1"/>
    <col min="9" max="16384" width="12.77734375" style="8"/>
  </cols>
  <sheetData>
    <row r="1" spans="1:8" x14ac:dyDescent="0.25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5">
      <c r="A9" s="92" t="s">
        <v>330</v>
      </c>
    </row>
    <row r="10" spans="1:8" x14ac:dyDescent="0.25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8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5">
      <c r="A18" s="92" t="s">
        <v>333</v>
      </c>
    </row>
    <row r="19" spans="1:7" x14ac:dyDescent="0.25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8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25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3.9468152878102186E-3</v>
      </c>
    </row>
    <row r="4" spans="1:8" ht="15.75" customHeight="1" x14ac:dyDescent="0.25">
      <c r="B4" s="19" t="s">
        <v>69</v>
      </c>
      <c r="C4" s="101">
        <v>0.1711723025788304</v>
      </c>
    </row>
    <row r="5" spans="1:8" ht="15.75" customHeight="1" x14ac:dyDescent="0.25">
      <c r="B5" s="19" t="s">
        <v>70</v>
      </c>
      <c r="C5" s="101">
        <v>6.5214451732251641E-2</v>
      </c>
    </row>
    <row r="6" spans="1:8" ht="15.75" customHeight="1" x14ac:dyDescent="0.25">
      <c r="B6" s="19" t="s">
        <v>71</v>
      </c>
      <c r="C6" s="101">
        <v>0.27717033759707982</v>
      </c>
    </row>
    <row r="7" spans="1:8" ht="15.75" customHeight="1" x14ac:dyDescent="0.25">
      <c r="B7" s="19" t="s">
        <v>72</v>
      </c>
      <c r="C7" s="101">
        <v>0.30072777294595021</v>
      </c>
    </row>
    <row r="8" spans="1:8" ht="15.75" customHeight="1" x14ac:dyDescent="0.25">
      <c r="B8" s="19" t="s">
        <v>73</v>
      </c>
      <c r="C8" s="101">
        <v>7.0775068953285647E-3</v>
      </c>
    </row>
    <row r="9" spans="1:8" ht="15.75" customHeight="1" x14ac:dyDescent="0.25">
      <c r="B9" s="19" t="s">
        <v>74</v>
      </c>
      <c r="C9" s="101">
        <v>0.10403001839042871</v>
      </c>
    </row>
    <row r="10" spans="1:8" ht="15.75" customHeight="1" x14ac:dyDescent="0.25">
      <c r="B10" s="19" t="s">
        <v>75</v>
      </c>
      <c r="C10" s="101">
        <v>7.0660794572320426E-2</v>
      </c>
    </row>
    <row r="11" spans="1:8" ht="15.75" customHeight="1" x14ac:dyDescent="0.25">
      <c r="B11" s="27" t="s">
        <v>30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25">
      <c r="A13" s="8" t="s">
        <v>76</v>
      </c>
      <c r="B13" s="29" t="s">
        <v>66</v>
      </c>
      <c r="C13" s="18" t="s">
        <v>77</v>
      </c>
      <c r="D13" s="18" t="s">
        <v>78</v>
      </c>
      <c r="E13" s="18" t="s">
        <v>79</v>
      </c>
      <c r="F13" s="18" t="s">
        <v>80</v>
      </c>
      <c r="G13" s="19"/>
    </row>
    <row r="14" spans="1:8" ht="15.75" customHeight="1" x14ac:dyDescent="0.25">
      <c r="B14" s="19" t="s">
        <v>81</v>
      </c>
      <c r="C14" s="55">
        <v>0.1184058012387406</v>
      </c>
      <c r="D14" s="55">
        <v>0.1184058012387406</v>
      </c>
      <c r="E14" s="55">
        <v>0.1184058012387406</v>
      </c>
      <c r="F14" s="55">
        <v>0.1184058012387406</v>
      </c>
    </row>
    <row r="15" spans="1:8" ht="15.75" customHeight="1" x14ac:dyDescent="0.25">
      <c r="B15" s="19" t="s">
        <v>82</v>
      </c>
      <c r="C15" s="101">
        <v>0.1666331354370556</v>
      </c>
      <c r="D15" s="101">
        <v>0.1666331354370556</v>
      </c>
      <c r="E15" s="101">
        <v>0.1666331354370556</v>
      </c>
      <c r="F15" s="101">
        <v>0.1666331354370556</v>
      </c>
    </row>
    <row r="16" spans="1:8" ht="15.75" customHeight="1" x14ac:dyDescent="0.25">
      <c r="B16" s="19" t="s">
        <v>83</v>
      </c>
      <c r="C16" s="101">
        <v>1.711176012994664E-2</v>
      </c>
      <c r="D16" s="101">
        <v>1.711176012994664E-2</v>
      </c>
      <c r="E16" s="101">
        <v>1.711176012994664E-2</v>
      </c>
      <c r="F16" s="101">
        <v>1.711176012994664E-2</v>
      </c>
    </row>
    <row r="17" spans="1:8" ht="15.75" customHeight="1" x14ac:dyDescent="0.25">
      <c r="B17" s="19" t="s">
        <v>84</v>
      </c>
      <c r="C17" s="101">
        <v>4.4669935969621384E-3</v>
      </c>
      <c r="D17" s="101">
        <v>4.4669935969621384E-3</v>
      </c>
      <c r="E17" s="101">
        <v>4.4669935969621384E-3</v>
      </c>
      <c r="F17" s="101">
        <v>4.4669935969621384E-3</v>
      </c>
    </row>
    <row r="18" spans="1:8" ht="15.75" customHeight="1" x14ac:dyDescent="0.25">
      <c r="B18" s="19" t="s">
        <v>85</v>
      </c>
      <c r="C18" s="101">
        <v>0.1494584063097214</v>
      </c>
      <c r="D18" s="101">
        <v>0.1494584063097214</v>
      </c>
      <c r="E18" s="101">
        <v>0.1494584063097214</v>
      </c>
      <c r="F18" s="101">
        <v>0.1494584063097214</v>
      </c>
    </row>
    <row r="19" spans="1:8" ht="15.75" customHeight="1" x14ac:dyDescent="0.25">
      <c r="B19" s="19" t="s">
        <v>86</v>
      </c>
      <c r="C19" s="101">
        <v>3.1193009998236109E-2</v>
      </c>
      <c r="D19" s="101">
        <v>3.1193009998236109E-2</v>
      </c>
      <c r="E19" s="101">
        <v>3.1193009998236109E-2</v>
      </c>
      <c r="F19" s="101">
        <v>3.1193009998236109E-2</v>
      </c>
    </row>
    <row r="20" spans="1:8" ht="15.75" customHeight="1" x14ac:dyDescent="0.25">
      <c r="B20" s="19" t="s">
        <v>87</v>
      </c>
      <c r="C20" s="101">
        <v>9.3576727530930229E-2</v>
      </c>
      <c r="D20" s="101">
        <v>9.3576727530930229E-2</v>
      </c>
      <c r="E20" s="101">
        <v>9.3576727530930229E-2</v>
      </c>
      <c r="F20" s="101">
        <v>9.3576727530930229E-2</v>
      </c>
    </row>
    <row r="21" spans="1:8" ht="15.75" customHeight="1" x14ac:dyDescent="0.25">
      <c r="B21" s="19" t="s">
        <v>88</v>
      </c>
      <c r="C21" s="101">
        <v>0.1028395746027988</v>
      </c>
      <c r="D21" s="101">
        <v>0.1028395746027988</v>
      </c>
      <c r="E21" s="101">
        <v>0.1028395746027988</v>
      </c>
      <c r="F21" s="101">
        <v>0.1028395746027988</v>
      </c>
    </row>
    <row r="22" spans="1:8" ht="15.75" customHeight="1" x14ac:dyDescent="0.25">
      <c r="B22" s="19" t="s">
        <v>89</v>
      </c>
      <c r="C22" s="101">
        <v>0.3163145911556085</v>
      </c>
      <c r="D22" s="101">
        <v>0.3163145911556085</v>
      </c>
      <c r="E22" s="101">
        <v>0.3163145911556085</v>
      </c>
      <c r="F22" s="101">
        <v>0.3163145911556085</v>
      </c>
    </row>
    <row r="23" spans="1:8" ht="15.75" customHeight="1" x14ac:dyDescent="0.25">
      <c r="B23" s="27" t="s">
        <v>30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25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6.6578172000000005E-2</v>
      </c>
    </row>
    <row r="27" spans="1:8" ht="15.75" customHeight="1" x14ac:dyDescent="0.25">
      <c r="B27" s="19" t="s">
        <v>92</v>
      </c>
      <c r="C27" s="101">
        <v>4.9825570000000003E-3</v>
      </c>
    </row>
    <row r="28" spans="1:8" ht="15.75" customHeight="1" x14ac:dyDescent="0.25">
      <c r="B28" s="19" t="s">
        <v>93</v>
      </c>
      <c r="C28" s="101">
        <v>0.12458364500000001</v>
      </c>
    </row>
    <row r="29" spans="1:8" ht="15.75" customHeight="1" x14ac:dyDescent="0.25">
      <c r="B29" s="19" t="s">
        <v>94</v>
      </c>
      <c r="C29" s="101">
        <v>0.123203627</v>
      </c>
    </row>
    <row r="30" spans="1:8" ht="15.75" customHeight="1" x14ac:dyDescent="0.25">
      <c r="B30" s="19" t="s">
        <v>95</v>
      </c>
      <c r="C30" s="101">
        <v>8.5390918999999996E-2</v>
      </c>
    </row>
    <row r="31" spans="1:8" ht="15.75" customHeight="1" x14ac:dyDescent="0.25">
      <c r="B31" s="19" t="s">
        <v>96</v>
      </c>
      <c r="C31" s="101">
        <v>0.13704649199999999</v>
      </c>
    </row>
    <row r="32" spans="1:8" ht="15.75" customHeight="1" x14ac:dyDescent="0.25">
      <c r="B32" s="19" t="s">
        <v>97</v>
      </c>
      <c r="C32" s="101">
        <v>1.3877614E-2</v>
      </c>
    </row>
    <row r="33" spans="2:3" ht="15.75" customHeight="1" x14ac:dyDescent="0.25">
      <c r="B33" s="19" t="s">
        <v>98</v>
      </c>
      <c r="C33" s="101">
        <v>0.162878947</v>
      </c>
    </row>
    <row r="34" spans="2:3" ht="15.75" customHeight="1" x14ac:dyDescent="0.25">
      <c r="B34" s="19" t="s">
        <v>99</v>
      </c>
      <c r="C34" s="101">
        <v>0.281458027</v>
      </c>
    </row>
    <row r="35" spans="2:3" ht="15.75" customHeight="1" x14ac:dyDescent="0.25">
      <c r="B35" s="27" t="s">
        <v>30</v>
      </c>
      <c r="C35" s="48">
        <f>SUM(C26:C34)</f>
        <v>1</v>
      </c>
    </row>
  </sheetData>
  <sheetProtection algorithmName="SHA-512" hashValue="g7UNMz53QJNsc+tkIXVhYjhMYvTlNc8v8gvXsIWXJ0BF6HqnMQhR46b78J5qKpidGrWjY2lFHgnUUMdTgfX7+w==" saltValue="FhPUOGw9Jc4nYo1Uq1b4L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0.66907221883505485</v>
      </c>
      <c r="D2" s="52">
        <f>IFERROR(1-_xlfn.NORM.DIST(_xlfn.NORM.INV(SUM(D4:D5), 0, 1) + 1, 0, 1, TRUE), "")</f>
        <v>0.66907221883505485</v>
      </c>
      <c r="E2" s="52">
        <f>IFERROR(1-_xlfn.NORM.DIST(_xlfn.NORM.INV(SUM(E4:E5), 0, 1) + 1, 0, 1, TRUE), "")</f>
        <v>0.61858624342790003</v>
      </c>
      <c r="F2" s="52">
        <f>IFERROR(1-_xlfn.NORM.DIST(_xlfn.NORM.INV(SUM(F4:F5), 0, 1) + 1, 0, 1, TRUE), "")</f>
        <v>0.45590421954321891</v>
      </c>
      <c r="G2" s="52">
        <f>IFERROR(1-_xlfn.NORM.DIST(_xlfn.NORM.INV(SUM(G4:G5), 0, 1) + 1, 0, 1, TRUE), "")</f>
        <v>0.43778266205836958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0.25561888416494521</v>
      </c>
      <c r="D3" s="52">
        <f>IFERROR(_xlfn.NORM.DIST(_xlfn.NORM.INV(SUM(D4:D5), 0, 1) + 1, 0, 1, TRUE) - SUM(D4:D5), "")</f>
        <v>0.25561888416494521</v>
      </c>
      <c r="E3" s="52">
        <f>IFERROR(_xlfn.NORM.DIST(_xlfn.NORM.INV(SUM(E4:E5), 0, 1) + 1, 0, 1, TRUE) - SUM(E4:E5), "")</f>
        <v>0.28491622057209998</v>
      </c>
      <c r="F3" s="52">
        <f>IFERROR(_xlfn.NORM.DIST(_xlfn.NORM.INV(SUM(F4:F5), 0, 1) + 1, 0, 1, TRUE) - SUM(F4:F5), "")</f>
        <v>0.35715932645678106</v>
      </c>
      <c r="G3" s="52">
        <f>IFERROR(_xlfn.NORM.DIST(_xlfn.NORM.INV(SUM(G4:G5), 0, 1) + 1, 0, 1, TRUE) - SUM(G4:G5), "")</f>
        <v>0.36271680394163042</v>
      </c>
    </row>
    <row r="4" spans="1:15" ht="15.75" customHeight="1" x14ac:dyDescent="0.25">
      <c r="B4" s="5" t="s">
        <v>104</v>
      </c>
      <c r="C4" s="45">
        <v>4.8324021999999987E-2</v>
      </c>
      <c r="D4" s="53">
        <v>4.8324021999999987E-2</v>
      </c>
      <c r="E4" s="53">
        <v>7.000748200000001E-2</v>
      </c>
      <c r="F4" s="53">
        <v>0.13699253</v>
      </c>
      <c r="G4" s="53">
        <v>0.14552478999999999</v>
      </c>
    </row>
    <row r="5" spans="1:15" ht="15.75" customHeight="1" x14ac:dyDescent="0.25">
      <c r="B5" s="5" t="s">
        <v>105</v>
      </c>
      <c r="C5" s="45">
        <v>2.6984874999999998E-2</v>
      </c>
      <c r="D5" s="53">
        <v>2.6984874999999998E-2</v>
      </c>
      <c r="E5" s="53">
        <v>2.6490053999999999E-2</v>
      </c>
      <c r="F5" s="53">
        <v>4.9943924000000001E-2</v>
      </c>
      <c r="G5" s="53">
        <v>5.3975743999999999E-2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0.54336592260276562</v>
      </c>
      <c r="D8" s="52">
        <f>IFERROR(1-_xlfn.NORM.DIST(_xlfn.NORM.INV(SUM(D10:D11), 0, 1) + 1, 0, 1, TRUE), "")</f>
        <v>0.54336592260276562</v>
      </c>
      <c r="E8" s="52">
        <f>IFERROR(1-_xlfn.NORM.DIST(_xlfn.NORM.INV(SUM(E10:E11), 0, 1) + 1, 0, 1, TRUE), "")</f>
        <v>0.51614817110539846</v>
      </c>
      <c r="F8" s="52">
        <f>IFERROR(1-_xlfn.NORM.DIST(_xlfn.NORM.INV(SUM(F10:F11), 0, 1) + 1, 0, 1, TRUE), "")</f>
        <v>0.60643123821754985</v>
      </c>
      <c r="G8" s="52">
        <f>IFERROR(1-_xlfn.NORM.DIST(_xlfn.NORM.INV(SUM(G10:G11), 0, 1) + 1, 0, 1, TRUE), "")</f>
        <v>0.79123140583543117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0.32290112839723439</v>
      </c>
      <c r="D9" s="52">
        <f>IFERROR(_xlfn.NORM.DIST(_xlfn.NORM.INV(SUM(D10:D11), 0, 1) + 1, 0, 1, TRUE) - SUM(D10:D11), "")</f>
        <v>0.32290112839723439</v>
      </c>
      <c r="E9" s="52">
        <f>IFERROR(_xlfn.NORM.DIST(_xlfn.NORM.INV(SUM(E10:E11), 0, 1) + 1, 0, 1, TRUE) - SUM(E10:E11), "")</f>
        <v>0.33479533189460153</v>
      </c>
      <c r="F9" s="52">
        <f>IFERROR(_xlfn.NORM.DIST(_xlfn.NORM.INV(SUM(F10:F11), 0, 1) + 1, 0, 1, TRUE) - SUM(F10:F11), "")</f>
        <v>0.29153170878245022</v>
      </c>
      <c r="G9" s="52">
        <f>IFERROR(_xlfn.NORM.DIST(_xlfn.NORM.INV(SUM(G10:G11), 0, 1) + 1, 0, 1, TRUE) - SUM(G10:G11), "")</f>
        <v>0.17367504856456881</v>
      </c>
    </row>
    <row r="10" spans="1:15" ht="15.75" customHeight="1" x14ac:dyDescent="0.25">
      <c r="B10" s="5" t="s">
        <v>109</v>
      </c>
      <c r="C10" s="45">
        <v>8.9863271999999994E-2</v>
      </c>
      <c r="D10" s="53">
        <v>8.9863271999999994E-2</v>
      </c>
      <c r="E10" s="53">
        <v>0.12234349999999999</v>
      </c>
      <c r="F10" s="53">
        <v>8.4030913999999998E-2</v>
      </c>
      <c r="G10" s="53">
        <v>3.2996218000000001E-2</v>
      </c>
    </row>
    <row r="11" spans="1:15" ht="15.75" customHeight="1" x14ac:dyDescent="0.25">
      <c r="B11" s="5" t="s">
        <v>110</v>
      </c>
      <c r="C11" s="45">
        <v>4.3869677000000003E-2</v>
      </c>
      <c r="D11" s="53">
        <v>4.3869677000000003E-2</v>
      </c>
      <c r="E11" s="53">
        <v>2.6712996999999999E-2</v>
      </c>
      <c r="F11" s="53">
        <v>1.8006139000000001E-2</v>
      </c>
      <c r="G11" s="53">
        <v>2.0973276000000002E-3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0.76397983049999996</v>
      </c>
      <c r="D14" s="54">
        <v>0.75075595181599997</v>
      </c>
      <c r="E14" s="54">
        <v>0.75075595181599997</v>
      </c>
      <c r="F14" s="54">
        <v>0.65965136567799998</v>
      </c>
      <c r="G14" s="54">
        <v>0.65965136567799998</v>
      </c>
      <c r="H14" s="45">
        <v>0.54299999999999993</v>
      </c>
      <c r="I14" s="55">
        <v>0.54299999999999993</v>
      </c>
      <c r="J14" s="55">
        <v>0.54299999999999993</v>
      </c>
      <c r="K14" s="55">
        <v>0.54299999999999993</v>
      </c>
      <c r="L14" s="45">
        <v>0.45700000000000002</v>
      </c>
      <c r="M14" s="55">
        <v>0.45700000000000002</v>
      </c>
      <c r="N14" s="55">
        <v>0.45700000000000002</v>
      </c>
      <c r="O14" s="55">
        <v>0.45700000000000002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0.29862138022651807</v>
      </c>
      <c r="D15" s="52">
        <f t="shared" si="0"/>
        <v>0.2934524834220309</v>
      </c>
      <c r="E15" s="52">
        <f t="shared" si="0"/>
        <v>0.2934524834220309</v>
      </c>
      <c r="F15" s="52">
        <f t="shared" si="0"/>
        <v>0.25784188721075402</v>
      </c>
      <c r="G15" s="52">
        <f t="shared" si="0"/>
        <v>0.25784188721075402</v>
      </c>
      <c r="H15" s="52">
        <f t="shared" si="0"/>
        <v>0.21224566800000003</v>
      </c>
      <c r="I15" s="52">
        <f t="shared" si="0"/>
        <v>0.21224566800000003</v>
      </c>
      <c r="J15" s="52">
        <f t="shared" si="0"/>
        <v>0.21224566800000003</v>
      </c>
      <c r="K15" s="52">
        <f t="shared" si="0"/>
        <v>0.21224566800000003</v>
      </c>
      <c r="L15" s="52">
        <f t="shared" si="0"/>
        <v>0.17863033200000006</v>
      </c>
      <c r="M15" s="52">
        <f t="shared" si="0"/>
        <v>0.17863033200000006</v>
      </c>
      <c r="N15" s="52">
        <f t="shared" si="0"/>
        <v>0.17863033200000006</v>
      </c>
      <c r="O15" s="52">
        <f t="shared" si="0"/>
        <v>0.17863033200000006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0.63748349999999998</v>
      </c>
      <c r="D2" s="53">
        <v>0.38182569999999999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0.210618</v>
      </c>
      <c r="D3" s="53">
        <v>0.211954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0.1174632</v>
      </c>
      <c r="D4" s="53">
        <v>0.38791469999999989</v>
      </c>
      <c r="E4" s="53">
        <v>0.989923655986786</v>
      </c>
      <c r="F4" s="53">
        <v>0.75925529003143299</v>
      </c>
      <c r="G4" s="53">
        <v>0</v>
      </c>
    </row>
    <row r="5" spans="1:7" x14ac:dyDescent="0.25">
      <c r="B5" s="3" t="s">
        <v>122</v>
      </c>
      <c r="C5" s="52">
        <v>3.4435300000000002E-2</v>
      </c>
      <c r="D5" s="52">
        <v>1.830557E-2</v>
      </c>
      <c r="E5" s="52">
        <f>1-SUM(E2:E4)</f>
        <v>1.0076344013214E-2</v>
      </c>
      <c r="F5" s="52">
        <f>1-SUM(F2:F4)</f>
        <v>0.24074470996856701</v>
      </c>
      <c r="G5" s="52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3.2" x14ac:dyDescent="0.25"/>
  <cols>
    <col min="1" max="1" width="36.44140625" bestFit="1" customWidth="1"/>
    <col min="2" max="2" width="15.33203125" customWidth="1"/>
  </cols>
  <sheetData>
    <row r="1" spans="1:2" x14ac:dyDescent="0.25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" customWidth="1"/>
    <col min="2" max="2" width="19.109375" style="8" customWidth="1"/>
    <col min="3" max="3" width="13.44140625" style="8" customWidth="1"/>
    <col min="4" max="4" width="11.44140625" style="8" customWidth="1"/>
    <col min="5" max="16384" width="11.44140625" style="8"/>
  </cols>
  <sheetData>
    <row r="1" spans="1:5" x14ac:dyDescent="0.25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x14ac:dyDescent="0.25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x14ac:dyDescent="0.25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x14ac:dyDescent="0.25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39" t="s">
        <v>1</v>
      </c>
      <c r="B1" s="36" t="s">
        <v>153</v>
      </c>
      <c r="C1" s="40" t="s">
        <v>154</v>
      </c>
      <c r="D1" s="40" t="s">
        <v>155</v>
      </c>
    </row>
    <row r="2" spans="1:4" x14ac:dyDescent="0.25">
      <c r="A2" s="40" t="s">
        <v>156</v>
      </c>
      <c r="B2" s="32" t="s">
        <v>157</v>
      </c>
      <c r="C2" s="32" t="s">
        <v>158</v>
      </c>
      <c r="D2" s="47"/>
    </row>
    <row r="3" spans="1:4" x14ac:dyDescent="0.25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2023-01-17T02:09:54Z</dcterms:modified>
</cp:coreProperties>
</file>