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51C56FD-9DA8-4B61-ACA8-48AB7E88B959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2" i="2"/>
  <c r="A31" i="2"/>
  <c r="A27" i="2"/>
  <c r="A26" i="2"/>
  <c r="A24" i="2"/>
  <c r="A23" i="2"/>
  <c r="A19" i="2"/>
  <c r="A18" i="2"/>
  <c r="A16" i="2"/>
  <c r="A15" i="2"/>
  <c r="H11" i="2"/>
  <c r="I11" i="2" s="1"/>
  <c r="G11" i="2"/>
  <c r="I10" i="2"/>
  <c r="H10" i="2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I5" i="2" s="1"/>
  <c r="G5" i="2"/>
  <c r="I4" i="2"/>
  <c r="H4" i="2"/>
  <c r="G4" i="2"/>
  <c r="H3" i="2"/>
  <c r="I3" i="2" s="1"/>
  <c r="G3" i="2"/>
  <c r="A3" i="2"/>
  <c r="I2" i="2"/>
  <c r="H2" i="2"/>
  <c r="G2" i="2"/>
  <c r="A2" i="2"/>
  <c r="A40" i="2" s="1"/>
  <c r="C33" i="1"/>
  <c r="C20" i="1"/>
  <c r="A17" i="2" l="1"/>
  <c r="A25" i="2"/>
  <c r="A33" i="2"/>
  <c r="A28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<sst xmlns="http://schemas.openxmlformats.org/spreadsheetml/2006/main" count="2092" uniqueCount="341">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</sst>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4620783</v>
      </c>
    </row>
    <row r="8" spans="1:3" ht="15" customHeight="1" x14ac:dyDescent="0.25">
      <c r="B8" s="5" t="s">
        <v>8</v>
      </c>
      <c r="C8" s="44">
        <v>0.02</v>
      </c>
    </row>
    <row r="9" spans="1:3" ht="15" customHeight="1" x14ac:dyDescent="0.25">
      <c r="B9" s="5" t="s">
        <v>9</v>
      </c>
      <c r="C9" s="45">
        <v>0.23780000000000001</v>
      </c>
    </row>
    <row r="10" spans="1:3" ht="15" customHeight="1" x14ac:dyDescent="0.25">
      <c r="B10" s="5" t="s">
        <v>10</v>
      </c>
      <c r="C10" s="45">
        <v>0.61964199066162107</v>
      </c>
    </row>
    <row r="11" spans="1:3" ht="15" customHeight="1" x14ac:dyDescent="0.25">
      <c r="B11" s="5" t="s">
        <v>11</v>
      </c>
      <c r="C11" s="45">
        <v>0.58599999999999997</v>
      </c>
    </row>
    <row r="12" spans="1:3" ht="15" customHeight="1" x14ac:dyDescent="0.25">
      <c r="B12" s="5" t="s">
        <v>12</v>
      </c>
      <c r="C12" s="45">
        <v>0.58200000000000007</v>
      </c>
    </row>
    <row r="13" spans="1:3" ht="15" customHeight="1" x14ac:dyDescent="0.25">
      <c r="B13" s="5" t="s">
        <v>13</v>
      </c>
      <c r="C13" s="45">
        <v>0.25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7.2599999999999998E-2</v>
      </c>
    </row>
    <row r="24" spans="1:3" ht="15" customHeight="1" x14ac:dyDescent="0.25">
      <c r="B24" s="15" t="s">
        <v>22</v>
      </c>
      <c r="C24" s="45">
        <v>0.47549999999999998</v>
      </c>
    </row>
    <row r="25" spans="1:3" ht="15" customHeight="1" x14ac:dyDescent="0.25">
      <c r="B25" s="15" t="s">
        <v>23</v>
      </c>
      <c r="C25" s="45">
        <v>0.37380000000000002</v>
      </c>
    </row>
    <row r="26" spans="1:3" ht="15" customHeight="1" x14ac:dyDescent="0.25">
      <c r="B26" s="15" t="s">
        <v>24</v>
      </c>
      <c r="C26" s="45">
        <v>7.8100000000000003E-2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0.35174465673516597</v>
      </c>
    </row>
    <row r="30" spans="1:3" ht="14.25" customHeight="1" x14ac:dyDescent="0.25">
      <c r="B30" s="25" t="s">
        <v>27</v>
      </c>
      <c r="C30" s="99">
        <v>3.1004790297053102E-2</v>
      </c>
    </row>
    <row r="31" spans="1:3" ht="14.25" customHeight="1" x14ac:dyDescent="0.25">
      <c r="B31" s="25" t="s">
        <v>28</v>
      </c>
      <c r="C31" s="99">
        <v>5.4690867296552897E-2</v>
      </c>
    </row>
    <row r="32" spans="1:3" ht="14.25" customHeight="1" x14ac:dyDescent="0.25">
      <c r="B32" s="25" t="s">
        <v>29</v>
      </c>
      <c r="C32" s="99">
        <v>0.56255968567122805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22.4499895703735</v>
      </c>
    </row>
    <row r="38" spans="1:5" ht="15" customHeight="1" x14ac:dyDescent="0.25">
      <c r="B38" s="11" t="s">
        <v>34</v>
      </c>
      <c r="C38" s="43">
        <v>35.754855048482902</v>
      </c>
      <c r="D38" s="12"/>
      <c r="E38" s="13"/>
    </row>
    <row r="39" spans="1:5" ht="15" customHeight="1" x14ac:dyDescent="0.25">
      <c r="B39" s="11" t="s">
        <v>35</v>
      </c>
      <c r="C39" s="43">
        <v>44.660960933163402</v>
      </c>
      <c r="D39" s="12"/>
      <c r="E39" s="12"/>
    </row>
    <row r="40" spans="1:5" ht="15" customHeight="1" x14ac:dyDescent="0.25">
      <c r="B40" s="11" t="s">
        <v>36</v>
      </c>
      <c r="C40" s="100">
        <v>2.5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14.12696236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2.7584899999999999E-2</v>
      </c>
      <c r="D45" s="12"/>
    </row>
    <row r="46" spans="1:5" ht="15.75" customHeight="1" x14ac:dyDescent="0.25">
      <c r="B46" s="11" t="s">
        <v>41</v>
      </c>
      <c r="C46" s="45">
        <v>9.6187900000000007E-2</v>
      </c>
      <c r="D46" s="12"/>
    </row>
    <row r="47" spans="1:5" ht="15.75" customHeight="1" x14ac:dyDescent="0.25">
      <c r="B47" s="11" t="s">
        <v>42</v>
      </c>
      <c r="C47" s="45">
        <v>0.2930933</v>
      </c>
      <c r="D47" s="12"/>
      <c r="E47" s="13"/>
    </row>
    <row r="48" spans="1:5" ht="15" customHeight="1" x14ac:dyDescent="0.25">
      <c r="B48" s="11" t="s">
        <v>43</v>
      </c>
      <c r="C48" s="46">
        <v>0.58313389999999998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0.56383200000000022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0.12303469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0.46147828060655299</v>
      </c>
      <c r="C2" s="98">
        <v>0.95</v>
      </c>
      <c r="D2" s="56">
        <v>39.222404520785908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54.737134105512617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119.55153720587511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0.72650555976092457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0.14300149813153701</v>
      </c>
      <c r="C10" s="98">
        <v>0.95</v>
      </c>
      <c r="D10" s="56">
        <v>17.420883333006959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0.14300149813153701</v>
      </c>
      <c r="C11" s="98">
        <v>0.95</v>
      </c>
      <c r="D11" s="56">
        <v>17.420883333006959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0.14300149813153701</v>
      </c>
      <c r="C12" s="98">
        <v>0.95</v>
      </c>
      <c r="D12" s="56">
        <v>17.420883333006959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0.14300149813153701</v>
      </c>
      <c r="C13" s="98">
        <v>0.95</v>
      </c>
      <c r="D13" s="56">
        <v>17.420883333006959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0.14300149813153701</v>
      </c>
      <c r="C14" s="98">
        <v>0.95</v>
      </c>
      <c r="D14" s="56">
        <v>17.420883333006959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0.14300149813153701</v>
      </c>
      <c r="C15" s="98">
        <v>0.95</v>
      </c>
      <c r="D15" s="56">
        <v>17.420883333006959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0.34694694397271492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0.1842731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0.83</v>
      </c>
      <c r="C18" s="98">
        <v>0.95</v>
      </c>
      <c r="D18" s="56">
        <v>2.8448355135048669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2.8448355135048669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0.37062250000000002</v>
      </c>
      <c r="C21" s="98">
        <v>0.95</v>
      </c>
      <c r="D21" s="56">
        <v>6.2873932146726759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29.721241430461131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5.6963080880733798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9.3685584927499996E-2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0.111532236262256</v>
      </c>
      <c r="C27" s="98">
        <v>0.95</v>
      </c>
      <c r="D27" s="56">
        <v>25.150709521879179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0.64332684035716992</v>
      </c>
      <c r="C29" s="98">
        <v>0.95</v>
      </c>
      <c r="D29" s="56">
        <v>70.723861239789485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0.94236644609543263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8.6999999999999994E-2</v>
      </c>
      <c r="C32" s="98">
        <v>0.95</v>
      </c>
      <c r="D32" s="56">
        <v>0.67793297191267776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0.4205924606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0.2679337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2.0928349999999999E-3</v>
      </c>
      <c r="C38" s="98">
        <v>0.95</v>
      </c>
      <c r="D38" s="56">
        <v>4.2635792257266498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0.24552707862966699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0.2263966143131256</v>
      </c>
      <c r="C3" s="21">
        <f>frac_mam_1_5months * 2.6</f>
        <v>0.2263966143131256</v>
      </c>
      <c r="D3" s="21">
        <f>frac_mam_6_11months * 2.6</f>
        <v>0.14089615643024453</v>
      </c>
      <c r="E3" s="21">
        <f>frac_mam_12_23months * 2.6</f>
        <v>0.15233934298157692</v>
      </c>
      <c r="F3" s="21">
        <f>frac_mam_24_59months * 2.6</f>
        <v>0.12204161435365667</v>
      </c>
    </row>
    <row r="4" spans="1:6" ht="15.75" customHeight="1" x14ac:dyDescent="0.25">
      <c r="A4" s="3" t="s">
        <v>205</v>
      </c>
      <c r="B4" s="21">
        <f>frac_sam_1month * 2.6</f>
        <v>0.10072652250528348</v>
      </c>
      <c r="C4" s="21">
        <f>frac_sam_1_5months * 2.6</f>
        <v>0.10072652250528348</v>
      </c>
      <c r="D4" s="21">
        <f>frac_sam_6_11months * 2.6</f>
        <v>8.5662025958298405E-3</v>
      </c>
      <c r="E4" s="21">
        <f>frac_sam_12_23months * 2.6</f>
        <v>5.7049022987484842E-2</v>
      </c>
      <c r="F4" s="21">
        <f>frac_sam_24_59months * 2.6</f>
        <v>2.1363893523812322E-2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0.02</v>
      </c>
      <c r="E2" s="60">
        <f>food_insecure</f>
        <v>0.02</v>
      </c>
      <c r="F2" s="60">
        <f>food_insecure</f>
        <v>0.02</v>
      </c>
      <c r="G2" s="60">
        <f>food_insecure</f>
        <v>0.02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0.02</v>
      </c>
      <c r="F5" s="60">
        <f>food_insecure</f>
        <v>0.02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0.02</v>
      </c>
      <c r="F8" s="60">
        <f>food_insecure</f>
        <v>0.02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0.02</v>
      </c>
      <c r="F9" s="60">
        <f>food_insecure</f>
        <v>0.02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0.02</v>
      </c>
      <c r="I15" s="60">
        <f>food_insecure</f>
        <v>0.02</v>
      </c>
      <c r="J15" s="60">
        <f>food_insecure</f>
        <v>0.02</v>
      </c>
      <c r="K15" s="60">
        <f>food_insecure</f>
        <v>0.02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0.58599999999999997</v>
      </c>
      <c r="I18" s="60">
        <f>frac_PW_health_facility</f>
        <v>0.58599999999999997</v>
      </c>
      <c r="J18" s="60">
        <f>frac_PW_health_facility</f>
        <v>0.58599999999999997</v>
      </c>
      <c r="K18" s="60">
        <f>frac_PW_health_facility</f>
        <v>0.58599999999999997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0.23780000000000001</v>
      </c>
      <c r="I19" s="60">
        <f>frac_malaria_risk</f>
        <v>0.23780000000000001</v>
      </c>
      <c r="J19" s="60">
        <f>frac_malaria_risk</f>
        <v>0.23780000000000001</v>
      </c>
      <c r="K19" s="60">
        <f>frac_malaria_risk</f>
        <v>0.23780000000000001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</v>
      </c>
      <c r="M24" s="60">
        <f>famplan_unmet_need</f>
        <v>0.25</v>
      </c>
      <c r="N24" s="60">
        <f>famplan_unmet_need</f>
        <v>0.25</v>
      </c>
      <c r="O24" s="60">
        <f>famplan_unmet_need</f>
        <v>0.25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0.18797292821502684</v>
      </c>
      <c r="M25" s="60">
        <f>(1-food_insecure)*(0.49)+food_insecure*(0.7)</f>
        <v>0.49419999999999997</v>
      </c>
      <c r="N25" s="60">
        <f>(1-food_insecure)*(0.49)+food_insecure*(0.7)</f>
        <v>0.49419999999999997</v>
      </c>
      <c r="O25" s="60">
        <f>(1-food_insecure)*(0.49)+food_insecure*(0.7)</f>
        <v>0.49419999999999997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8.0559826377868654E-2</v>
      </c>
      <c r="M26" s="60">
        <f>(1-food_insecure)*(0.21)+food_insecure*(0.3)</f>
        <v>0.21179999999999999</v>
      </c>
      <c r="N26" s="60">
        <f>(1-food_insecure)*(0.21)+food_insecure*(0.3)</f>
        <v>0.21179999999999999</v>
      </c>
      <c r="O26" s="60">
        <f>(1-food_insecure)*(0.21)+food_insecure*(0.3)</f>
        <v>0.21179999999999999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0.1118252547454834</v>
      </c>
      <c r="M27" s="60">
        <f>(1-food_insecure)*(0.3)</f>
        <v>0.29399999999999998</v>
      </c>
      <c r="N27" s="60">
        <f>(1-food_insecure)*(0.3)</f>
        <v>0.29399999999999998</v>
      </c>
      <c r="O27" s="60">
        <f>(1-food_insecure)*(0.3)</f>
        <v>0.29399999999999998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0.61964199066162107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0.23780000000000001</v>
      </c>
      <c r="D34" s="60">
        <f t="shared" si="3"/>
        <v>0.23780000000000001</v>
      </c>
      <c r="E34" s="60">
        <f t="shared" si="3"/>
        <v>0.23780000000000001</v>
      </c>
      <c r="F34" s="60">
        <f t="shared" si="3"/>
        <v>0.23780000000000001</v>
      </c>
      <c r="G34" s="60">
        <f t="shared" si="3"/>
        <v>0.23780000000000001</v>
      </c>
      <c r="H34" s="60">
        <f t="shared" si="3"/>
        <v>0.23780000000000001</v>
      </c>
      <c r="I34" s="60">
        <f t="shared" si="3"/>
        <v>0.23780000000000001</v>
      </c>
      <c r="J34" s="60">
        <f t="shared" si="3"/>
        <v>0.23780000000000001</v>
      </c>
      <c r="K34" s="60">
        <f t="shared" si="3"/>
        <v>0.23780000000000001</v>
      </c>
      <c r="L34" s="60">
        <f t="shared" si="3"/>
        <v>0.23780000000000001</v>
      </c>
      <c r="M34" s="60">
        <f t="shared" si="3"/>
        <v>0.23780000000000001</v>
      </c>
      <c r="N34" s="60">
        <f t="shared" si="3"/>
        <v>0.23780000000000001</v>
      </c>
      <c r="O34" s="60">
        <f t="shared" si="3"/>
        <v>0.23780000000000001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939561.94620000001</v>
      </c>
      <c r="C2" s="49">
        <v>2559000</v>
      </c>
      <c r="D2" s="49">
        <v>4698000</v>
      </c>
      <c r="E2" s="49">
        <v>4157000</v>
      </c>
      <c r="F2" s="49">
        <v>3765000</v>
      </c>
      <c r="G2" s="17">
        <f t="shared" ref="G2:G11" si="0">C2+D2+E2+F2</f>
        <v>15179000</v>
      </c>
      <c r="H2" s="17">
        <f t="shared" ref="H2:H11" si="1">(B2 + stillbirth*B2/(1000-stillbirth))/(1-abortion)</f>
        <v>1082983.2940036254</v>
      </c>
      <c r="I2" s="17">
        <f t="shared" ref="I2:I11" si="2">G2-H2</f>
        <v>14096016.705996376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938993.16680000024</v>
      </c>
      <c r="C3" s="50">
        <v>2528000</v>
      </c>
      <c r="D3" s="50">
        <v>4764000</v>
      </c>
      <c r="E3" s="50">
        <v>4187000</v>
      </c>
      <c r="F3" s="50">
        <v>3802000</v>
      </c>
      <c r="G3" s="17">
        <f t="shared" si="0"/>
        <v>15281000</v>
      </c>
      <c r="H3" s="17">
        <f t="shared" si="1"/>
        <v>1082327.6921131227</v>
      </c>
      <c r="I3" s="17">
        <f t="shared" si="2"/>
        <v>14198672.307886878</v>
      </c>
    </row>
    <row r="4" spans="1:9" ht="15.75" customHeight="1" x14ac:dyDescent="0.25">
      <c r="A4" s="5">
        <f t="shared" si="3"/>
        <v>2023</v>
      </c>
      <c r="B4" s="49">
        <v>938108.44240000017</v>
      </c>
      <c r="C4" s="50">
        <v>2484000</v>
      </c>
      <c r="D4" s="50">
        <v>4830000</v>
      </c>
      <c r="E4" s="50">
        <v>4221000</v>
      </c>
      <c r="F4" s="50">
        <v>3835000</v>
      </c>
      <c r="G4" s="17">
        <f t="shared" si="0"/>
        <v>15370000</v>
      </c>
      <c r="H4" s="17">
        <f t="shared" si="1"/>
        <v>1081307.9171542998</v>
      </c>
      <c r="I4" s="17">
        <f t="shared" si="2"/>
        <v>14288692.082845701</v>
      </c>
    </row>
    <row r="5" spans="1:9" ht="15.75" customHeight="1" x14ac:dyDescent="0.25">
      <c r="A5" s="5">
        <f t="shared" si="3"/>
        <v>2024</v>
      </c>
      <c r="B5" s="49">
        <v>936912.63060000038</v>
      </c>
      <c r="C5" s="50">
        <v>2436000</v>
      </c>
      <c r="D5" s="50">
        <v>4886000</v>
      </c>
      <c r="E5" s="50">
        <v>4258000</v>
      </c>
      <c r="F5" s="50">
        <v>3865000</v>
      </c>
      <c r="G5" s="17">
        <f t="shared" si="0"/>
        <v>15445000</v>
      </c>
      <c r="H5" s="17">
        <f t="shared" si="1"/>
        <v>1079929.5682254082</v>
      </c>
      <c r="I5" s="17">
        <f t="shared" si="2"/>
        <v>14365070.431774592</v>
      </c>
    </row>
    <row r="6" spans="1:9" ht="15.75" customHeight="1" x14ac:dyDescent="0.25">
      <c r="A6" s="5">
        <f t="shared" si="3"/>
        <v>2025</v>
      </c>
      <c r="B6" s="49">
        <v>935443.41100000008</v>
      </c>
      <c r="C6" s="50">
        <v>2392000</v>
      </c>
      <c r="D6" s="50">
        <v>4925000</v>
      </c>
      <c r="E6" s="50">
        <v>4297000</v>
      </c>
      <c r="F6" s="50">
        <v>3892000</v>
      </c>
      <c r="G6" s="17">
        <f t="shared" si="0"/>
        <v>15506000</v>
      </c>
      <c r="H6" s="17">
        <f t="shared" si="1"/>
        <v>1078236.0766057675</v>
      </c>
      <c r="I6" s="17">
        <f t="shared" si="2"/>
        <v>14427763.923394233</v>
      </c>
    </row>
    <row r="7" spans="1:9" ht="15.75" customHeight="1" x14ac:dyDescent="0.25">
      <c r="A7" s="5">
        <f t="shared" si="3"/>
        <v>2026</v>
      </c>
      <c r="B7" s="49">
        <v>932636.93200000003</v>
      </c>
      <c r="C7" s="50">
        <v>2351000</v>
      </c>
      <c r="D7" s="50">
        <v>4952000</v>
      </c>
      <c r="E7" s="50">
        <v>4341000</v>
      </c>
      <c r="F7" s="50">
        <v>3916000</v>
      </c>
      <c r="G7" s="17">
        <f t="shared" si="0"/>
        <v>15560000</v>
      </c>
      <c r="H7" s="17">
        <f t="shared" si="1"/>
        <v>1075001.1969001084</v>
      </c>
      <c r="I7" s="17">
        <f t="shared" si="2"/>
        <v>14484998.803099891</v>
      </c>
    </row>
    <row r="8" spans="1:9" ht="15.75" customHeight="1" x14ac:dyDescent="0.25">
      <c r="A8" s="5">
        <f t="shared" si="3"/>
        <v>2027</v>
      </c>
      <c r="B8" s="49">
        <v>929501.87579999992</v>
      </c>
      <c r="C8" s="50">
        <v>2311000</v>
      </c>
      <c r="D8" s="50">
        <v>4964000</v>
      </c>
      <c r="E8" s="50">
        <v>4386000</v>
      </c>
      <c r="F8" s="50">
        <v>3939000</v>
      </c>
      <c r="G8" s="17">
        <f t="shared" si="0"/>
        <v>15600000</v>
      </c>
      <c r="H8" s="17">
        <f t="shared" si="1"/>
        <v>1071387.58365822</v>
      </c>
      <c r="I8" s="17">
        <f t="shared" si="2"/>
        <v>14528612.41634178</v>
      </c>
    </row>
    <row r="9" spans="1:9" ht="15.75" customHeight="1" x14ac:dyDescent="0.25">
      <c r="A9" s="5">
        <f t="shared" si="3"/>
        <v>2028</v>
      </c>
      <c r="B9" s="49">
        <v>926044.2111999999</v>
      </c>
      <c r="C9" s="50">
        <v>2276000</v>
      </c>
      <c r="D9" s="50">
        <v>4960000</v>
      </c>
      <c r="E9" s="50">
        <v>4433000</v>
      </c>
      <c r="F9" s="50">
        <v>3960000</v>
      </c>
      <c r="G9" s="17">
        <f t="shared" si="0"/>
        <v>15629000</v>
      </c>
      <c r="H9" s="17">
        <f t="shared" si="1"/>
        <v>1067402.1167997413</v>
      </c>
      <c r="I9" s="17">
        <f t="shared" si="2"/>
        <v>14561597.883200258</v>
      </c>
    </row>
    <row r="10" spans="1:9" ht="15.75" customHeight="1" x14ac:dyDescent="0.25">
      <c r="A10" s="5">
        <f t="shared" si="3"/>
        <v>2029</v>
      </c>
      <c r="B10" s="49">
        <v>922222.66359999985</v>
      </c>
      <c r="C10" s="50">
        <v>2246000</v>
      </c>
      <c r="D10" s="50">
        <v>4939000</v>
      </c>
      <c r="E10" s="50">
        <v>4485000</v>
      </c>
      <c r="F10" s="50">
        <v>3984000</v>
      </c>
      <c r="G10" s="17">
        <f t="shared" si="0"/>
        <v>15654000</v>
      </c>
      <c r="H10" s="17">
        <f t="shared" si="1"/>
        <v>1062997.2212792509</v>
      </c>
      <c r="I10" s="17">
        <f t="shared" si="2"/>
        <v>14591002.77872075</v>
      </c>
    </row>
    <row r="11" spans="1:9" ht="15.75" customHeight="1" x14ac:dyDescent="0.25">
      <c r="A11" s="5">
        <f t="shared" si="3"/>
        <v>2030</v>
      </c>
      <c r="B11" s="49">
        <v>918029.11199999996</v>
      </c>
      <c r="C11" s="50">
        <v>2223000</v>
      </c>
      <c r="D11" s="50">
        <v>4900000</v>
      </c>
      <c r="E11" s="50">
        <v>4542000</v>
      </c>
      <c r="F11" s="50">
        <v>4009000</v>
      </c>
      <c r="G11" s="17">
        <f t="shared" si="0"/>
        <v>15674000</v>
      </c>
      <c r="H11" s="17">
        <f t="shared" si="1"/>
        <v>1058163.5364501558</v>
      </c>
      <c r="I11" s="17">
        <f t="shared" si="2"/>
        <v>14615836.463549845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5.2181601158140974E-3</v>
      </c>
    </row>
    <row r="4" spans="1:8" ht="15.75" customHeight="1" x14ac:dyDescent="0.25">
      <c r="B4" s="19" t="s">
        <v>69</v>
      </c>
      <c r="C4" s="101">
        <v>0.13866230801603491</v>
      </c>
    </row>
    <row r="5" spans="1:8" ht="15.75" customHeight="1" x14ac:dyDescent="0.25">
      <c r="B5" s="19" t="s">
        <v>70</v>
      </c>
      <c r="C5" s="101">
        <v>6.2623706581121513E-2</v>
      </c>
    </row>
    <row r="6" spans="1:8" ht="15.75" customHeight="1" x14ac:dyDescent="0.25">
      <c r="B6" s="19" t="s">
        <v>71</v>
      </c>
      <c r="C6" s="101">
        <v>0.26790332269887612</v>
      </c>
    </row>
    <row r="7" spans="1:8" ht="15.75" customHeight="1" x14ac:dyDescent="0.25">
      <c r="B7" s="19" t="s">
        <v>72</v>
      </c>
      <c r="C7" s="101">
        <v>0.31810090675999869</v>
      </c>
    </row>
    <row r="8" spans="1:8" ht="15.75" customHeight="1" x14ac:dyDescent="0.25">
      <c r="B8" s="19" t="s">
        <v>73</v>
      </c>
      <c r="C8" s="101">
        <v>7.2801002348557766E-3</v>
      </c>
    </row>
    <row r="9" spans="1:8" ht="15.75" customHeight="1" x14ac:dyDescent="0.25">
      <c r="B9" s="19" t="s">
        <v>74</v>
      </c>
      <c r="C9" s="101">
        <v>0.11470955806688871</v>
      </c>
    </row>
    <row r="10" spans="1:8" ht="15.75" customHeight="1" x14ac:dyDescent="0.25">
      <c r="B10" s="19" t="s">
        <v>75</v>
      </c>
      <c r="C10" s="101">
        <v>8.5501937526410166E-2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0.16866262287251019</v>
      </c>
      <c r="D14" s="55">
        <v>0.16866262287251019</v>
      </c>
      <c r="E14" s="55">
        <v>0.16866262287251019</v>
      </c>
      <c r="F14" s="55">
        <v>0.16866262287251019</v>
      </c>
    </row>
    <row r="15" spans="1:8" ht="15.75" customHeight="1" x14ac:dyDescent="0.25">
      <c r="B15" s="19" t="s">
        <v>82</v>
      </c>
      <c r="C15" s="101">
        <v>0.2374075678275194</v>
      </c>
      <c r="D15" s="101">
        <v>0.2374075678275194</v>
      </c>
      <c r="E15" s="101">
        <v>0.2374075678275194</v>
      </c>
      <c r="F15" s="101">
        <v>0.2374075678275194</v>
      </c>
    </row>
    <row r="16" spans="1:8" ht="15.75" customHeight="1" x14ac:dyDescent="0.25">
      <c r="B16" s="19" t="s">
        <v>83</v>
      </c>
      <c r="C16" s="101">
        <v>2.0906463004765591E-2</v>
      </c>
      <c r="D16" s="101">
        <v>2.0906463004765591E-2</v>
      </c>
      <c r="E16" s="101">
        <v>2.0906463004765591E-2</v>
      </c>
      <c r="F16" s="101">
        <v>2.0906463004765591E-2</v>
      </c>
    </row>
    <row r="17" spans="1:8" ht="15.75" customHeight="1" x14ac:dyDescent="0.25">
      <c r="B17" s="19" t="s">
        <v>84</v>
      </c>
      <c r="C17" s="101">
        <v>2.118958794918769E-2</v>
      </c>
      <c r="D17" s="101">
        <v>2.118958794918769E-2</v>
      </c>
      <c r="E17" s="101">
        <v>2.118958794918769E-2</v>
      </c>
      <c r="F17" s="101">
        <v>2.118958794918769E-2</v>
      </c>
    </row>
    <row r="18" spans="1:8" ht="15.75" customHeight="1" x14ac:dyDescent="0.25">
      <c r="B18" s="19" t="s">
        <v>85</v>
      </c>
      <c r="C18" s="101">
        <v>5.6312497752559836E-4</v>
      </c>
      <c r="D18" s="101">
        <v>5.6312497752559836E-4</v>
      </c>
      <c r="E18" s="101">
        <v>5.6312497752559836E-4</v>
      </c>
      <c r="F18" s="101">
        <v>5.6312497752559836E-4</v>
      </c>
    </row>
    <row r="19" spans="1:8" ht="15.75" customHeight="1" x14ac:dyDescent="0.25">
      <c r="B19" s="19" t="s">
        <v>86</v>
      </c>
      <c r="C19" s="101">
        <v>7.8880074565862521E-3</v>
      </c>
      <c r="D19" s="101">
        <v>7.8880074565862521E-3</v>
      </c>
      <c r="E19" s="101">
        <v>7.8880074565862521E-3</v>
      </c>
      <c r="F19" s="101">
        <v>7.8880074565862521E-3</v>
      </c>
    </row>
    <row r="20" spans="1:8" ht="15.75" customHeight="1" x14ac:dyDescent="0.25">
      <c r="B20" s="19" t="s">
        <v>87</v>
      </c>
      <c r="C20" s="101">
        <v>7.6179122725910662E-3</v>
      </c>
      <c r="D20" s="101">
        <v>7.6179122725910662E-3</v>
      </c>
      <c r="E20" s="101">
        <v>7.6179122725910662E-3</v>
      </c>
      <c r="F20" s="101">
        <v>7.6179122725910662E-3</v>
      </c>
    </row>
    <row r="21" spans="1:8" ht="15.75" customHeight="1" x14ac:dyDescent="0.25">
      <c r="B21" s="19" t="s">
        <v>88</v>
      </c>
      <c r="C21" s="101">
        <v>0.1442067327750006</v>
      </c>
      <c r="D21" s="101">
        <v>0.1442067327750006</v>
      </c>
      <c r="E21" s="101">
        <v>0.1442067327750006</v>
      </c>
      <c r="F21" s="101">
        <v>0.1442067327750006</v>
      </c>
    </row>
    <row r="22" spans="1:8" ht="15.75" customHeight="1" x14ac:dyDescent="0.25">
      <c r="B22" s="19" t="s">
        <v>89</v>
      </c>
      <c r="C22" s="101">
        <v>0.39155798086431348</v>
      </c>
      <c r="D22" s="101">
        <v>0.39155798086431348</v>
      </c>
      <c r="E22" s="101">
        <v>0.39155798086431348</v>
      </c>
      <c r="F22" s="101">
        <v>0.39155798086431348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4.7953877999999991E-2</v>
      </c>
    </row>
    <row r="27" spans="1:8" ht="15.75" customHeight="1" x14ac:dyDescent="0.25">
      <c r="B27" s="19" t="s">
        <v>92</v>
      </c>
      <c r="C27" s="101">
        <v>1.0397949E-2</v>
      </c>
    </row>
    <row r="28" spans="1:8" ht="15.75" customHeight="1" x14ac:dyDescent="0.25">
      <c r="B28" s="19" t="s">
        <v>93</v>
      </c>
      <c r="C28" s="101">
        <v>0.26736443399999998</v>
      </c>
    </row>
    <row r="29" spans="1:8" ht="15.75" customHeight="1" x14ac:dyDescent="0.25">
      <c r="B29" s="19" t="s">
        <v>94</v>
      </c>
      <c r="C29" s="101">
        <v>0.12531753500000001</v>
      </c>
    </row>
    <row r="30" spans="1:8" ht="15.75" customHeight="1" x14ac:dyDescent="0.25">
      <c r="B30" s="19" t="s">
        <v>95</v>
      </c>
      <c r="C30" s="101">
        <v>7.0167186000000006E-2</v>
      </c>
    </row>
    <row r="31" spans="1:8" ht="15.75" customHeight="1" x14ac:dyDescent="0.25">
      <c r="B31" s="19" t="s">
        <v>96</v>
      </c>
      <c r="C31" s="101">
        <v>8.1421533000000004E-2</v>
      </c>
    </row>
    <row r="32" spans="1:8" ht="15.75" customHeight="1" x14ac:dyDescent="0.25">
      <c r="B32" s="19" t="s">
        <v>97</v>
      </c>
      <c r="C32" s="101">
        <v>4.7734519000000003E-2</v>
      </c>
    </row>
    <row r="33" spans="2:3" ht="15.75" customHeight="1" x14ac:dyDescent="0.25">
      <c r="B33" s="19" t="s">
        <v>98</v>
      </c>
      <c r="C33" s="101">
        <v>0.14779943100000001</v>
      </c>
    </row>
    <row r="34" spans="2:3" ht="15.75" customHeight="1" x14ac:dyDescent="0.25">
      <c r="B34" s="19" t="s">
        <v>99</v>
      </c>
      <c r="C34" s="101">
        <v>0.20184353499999999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0.66027481102164576</v>
      </c>
      <c r="D2" s="52">
        <f>IFERROR(1-_xlfn.NORM.DIST(_xlfn.NORM.INV(SUM(D4:D5), 0, 1) + 1, 0, 1, TRUE), "")</f>
        <v>0.66027481102164576</v>
      </c>
      <c r="E2" s="52">
        <f>IFERROR(1-_xlfn.NORM.DIST(_xlfn.NORM.INV(SUM(E4:E5), 0, 1) + 1, 0, 1, TRUE), "")</f>
        <v>0.53026319396242982</v>
      </c>
      <c r="F2" s="52">
        <f>IFERROR(1-_xlfn.NORM.DIST(_xlfn.NORM.INV(SUM(F4:F5), 0, 1) + 1, 0, 1, TRUE), "")</f>
        <v>0.3807982558687073</v>
      </c>
      <c r="G2" s="52">
        <f>IFERROR(1-_xlfn.NORM.DIST(_xlfn.NORM.INV(SUM(G4:G5), 0, 1) + 1, 0, 1, TRUE), "")</f>
        <v>0.25777423723921722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0.26092867373708895</v>
      </c>
      <c r="D3" s="52">
        <f>IFERROR(_xlfn.NORM.DIST(_xlfn.NORM.INV(SUM(D4:D5), 0, 1) + 1, 0, 1, TRUE) - SUM(D4:D5), "")</f>
        <v>0.26092867373708895</v>
      </c>
      <c r="E3" s="52">
        <f>IFERROR(_xlfn.NORM.DIST(_xlfn.NORM.INV(SUM(E4:E5), 0, 1) + 1, 0, 1, TRUE) - SUM(E4:E5), "")</f>
        <v>0.32875785503044208</v>
      </c>
      <c r="F3" s="52">
        <f>IFERROR(_xlfn.NORM.DIST(_xlfn.NORM.INV(SUM(F4:F5), 0, 1) + 1, 0, 1, TRUE) - SUM(F4:F5), "")</f>
        <v>0.37617987596198538</v>
      </c>
      <c r="G3" s="52">
        <f>IFERROR(_xlfn.NORM.DIST(_xlfn.NORM.INV(SUM(G4:G5), 0, 1) + 1, 0, 1, TRUE) - SUM(G4:G5), "")</f>
        <v>0.37897289947285678</v>
      </c>
    </row>
    <row r="4" spans="1:15" ht="15.75" customHeight="1" x14ac:dyDescent="0.25">
      <c r="B4" s="5" t="s">
        <v>104</v>
      </c>
      <c r="C4" s="45">
        <v>5.35400845110416E-2</v>
      </c>
      <c r="D4" s="53">
        <v>5.35400845110416E-2</v>
      </c>
      <c r="E4" s="53">
        <v>0.10214888304472</v>
      </c>
      <c r="F4" s="53">
        <v>0.16592110693454701</v>
      </c>
      <c r="G4" s="53">
        <v>0.26226434111595198</v>
      </c>
    </row>
    <row r="5" spans="1:15" ht="15.75" customHeight="1" x14ac:dyDescent="0.25">
      <c r="B5" s="5" t="s">
        <v>105</v>
      </c>
      <c r="C5" s="45">
        <v>2.5256430730223701E-2</v>
      </c>
      <c r="D5" s="53">
        <v>2.5256430730223701E-2</v>
      </c>
      <c r="E5" s="53">
        <v>3.88300679624081E-2</v>
      </c>
      <c r="F5" s="53">
        <v>7.7100761234760298E-2</v>
      </c>
      <c r="G5" s="53">
        <v>0.100988522171974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0.55819384672639227</v>
      </c>
      <c r="D8" s="52">
        <f>IFERROR(1-_xlfn.NORM.DIST(_xlfn.NORM.INV(SUM(D10:D11), 0, 1) + 1, 0, 1, TRUE), "")</f>
        <v>0.55819384672639227</v>
      </c>
      <c r="E8" s="52">
        <f>IFERROR(1-_xlfn.NORM.DIST(_xlfn.NORM.INV(SUM(E10:E11), 0, 1) + 1, 0, 1, TRUE), "")</f>
        <v>0.71777271899914541</v>
      </c>
      <c r="F8" s="52">
        <f>IFERROR(1-_xlfn.NORM.DIST(_xlfn.NORM.INV(SUM(F10:F11), 0, 1) + 1, 0, 1, TRUE), "")</f>
        <v>0.65596983488767635</v>
      </c>
      <c r="G8" s="52">
        <f>IFERROR(1-_xlfn.NORM.DIST(_xlfn.NORM.INV(SUM(G10:G11), 0, 1) + 1, 0, 1, TRUE), "")</f>
        <v>0.72467709569758409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0.31598956218960428</v>
      </c>
      <c r="D9" s="52">
        <f>IFERROR(_xlfn.NORM.DIST(_xlfn.NORM.INV(SUM(D10:D11), 0, 1) + 1, 0, 1, TRUE) - SUM(D10:D11), "")</f>
        <v>0.31598956218960428</v>
      </c>
      <c r="E9" s="52">
        <f>IFERROR(_xlfn.NORM.DIST(_xlfn.NORM.INV(SUM(E10:E11), 0, 1) + 1, 0, 1, TRUE) - SUM(E10:E11), "")</f>
        <v>0.22474175829851833</v>
      </c>
      <c r="F9" s="52">
        <f>IFERROR(_xlfn.NORM.DIST(_xlfn.NORM.INV(SUM(F10:F11), 0, 1) + 1, 0, 1, TRUE) - SUM(F10:F11), "")</f>
        <v>0.26349617820114601</v>
      </c>
      <c r="G9" s="52">
        <f>IFERROR(_xlfn.NORM.DIST(_xlfn.NORM.INV(SUM(G10:G11), 0, 1) + 1, 0, 1, TRUE) - SUM(G10:G11), "")</f>
        <v>0.22016693973415866</v>
      </c>
    </row>
    <row r="10" spans="1:15" ht="15.75" customHeight="1" x14ac:dyDescent="0.25">
      <c r="B10" s="5" t="s">
        <v>109</v>
      </c>
      <c r="C10" s="45">
        <v>8.7075620889663696E-2</v>
      </c>
      <c r="D10" s="53">
        <v>8.7075620889663696E-2</v>
      </c>
      <c r="E10" s="53">
        <v>5.4190829396247898E-2</v>
      </c>
      <c r="F10" s="53">
        <v>5.85920549929142E-2</v>
      </c>
      <c r="G10" s="53">
        <v>4.69390824437141E-2</v>
      </c>
    </row>
    <row r="11" spans="1:15" ht="15.75" customHeight="1" x14ac:dyDescent="0.25">
      <c r="B11" s="5" t="s">
        <v>110</v>
      </c>
      <c r="C11" s="45">
        <v>3.8740970194339801E-2</v>
      </c>
      <c r="D11" s="53">
        <v>3.8740970194339801E-2</v>
      </c>
      <c r="E11" s="53">
        <v>3.2946933060883999E-3</v>
      </c>
      <c r="F11" s="53">
        <v>2.1941931918263401E-2</v>
      </c>
      <c r="G11" s="53">
        <v>8.2168821245432004E-3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0.53875706099999998</v>
      </c>
      <c r="D14" s="54">
        <v>0.52048943423000005</v>
      </c>
      <c r="E14" s="54">
        <v>0.52048943423000005</v>
      </c>
      <c r="F14" s="54">
        <v>0.341500033373</v>
      </c>
      <c r="G14" s="54">
        <v>0.341500033373</v>
      </c>
      <c r="H14" s="45">
        <v>0.53799999999999992</v>
      </c>
      <c r="I14" s="55">
        <v>0.53799999999999992</v>
      </c>
      <c r="J14" s="55">
        <v>0.53799999999999992</v>
      </c>
      <c r="K14" s="55">
        <v>0.53799999999999992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0.30376847121775213</v>
      </c>
      <c r="D15" s="52">
        <f t="shared" si="0"/>
        <v>0.29346859868076952</v>
      </c>
      <c r="E15" s="52">
        <f t="shared" si="0"/>
        <v>0.29346859868076952</v>
      </c>
      <c r="F15" s="52">
        <f t="shared" si="0"/>
        <v>0.19254864681676542</v>
      </c>
      <c r="G15" s="52">
        <f t="shared" si="0"/>
        <v>0.19254864681676542</v>
      </c>
      <c r="H15" s="52">
        <f t="shared" si="0"/>
        <v>0.30334161600000009</v>
      </c>
      <c r="I15" s="52">
        <f t="shared" si="0"/>
        <v>0.30334161600000009</v>
      </c>
      <c r="J15" s="52">
        <f t="shared" si="0"/>
        <v>0.30334161600000009</v>
      </c>
      <c r="K15" s="52">
        <f t="shared" si="0"/>
        <v>0.30334161600000009</v>
      </c>
      <c r="L15" s="52">
        <f t="shared" si="0"/>
        <v>0.2593627200000001</v>
      </c>
      <c r="M15" s="52">
        <f t="shared" si="0"/>
        <v>0.2593627200000001</v>
      </c>
      <c r="N15" s="52">
        <f t="shared" si="0"/>
        <v>0.2593627200000001</v>
      </c>
      <c r="O15" s="52">
        <f t="shared" si="0"/>
        <v>0.2593627200000001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0.70655316114425704</v>
      </c>
      <c r="D2" s="53">
        <v>0.49112349999999999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0.16169911623001099</v>
      </c>
      <c r="D3" s="53">
        <v>0.21381140000000001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0.13174772262573201</v>
      </c>
      <c r="D4" s="53">
        <v>0.27545989999999998</v>
      </c>
      <c r="E4" s="53">
        <v>0.97014075517654408</v>
      </c>
      <c r="F4" s="53">
        <v>0.78452336788177501</v>
      </c>
      <c r="G4" s="53">
        <v>0</v>
      </c>
    </row>
    <row r="5" spans="1:7" x14ac:dyDescent="0.25">
      <c r="B5" s="3" t="s">
        <v>122</v>
      </c>
      <c r="C5" s="52">
        <v>0</v>
      </c>
      <c r="D5" s="52">
        <v>1.96051578968763E-2</v>
      </c>
      <c r="E5" s="52">
        <f>1-SUM(E2:E4)</f>
        <v>2.9859244823455922E-2</v>
      </c>
      <c r="F5" s="52">
        <f>1-SUM(F2:F4)</f>
        <v>0.21547663211822499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2023-01-17T02:12:18Z</dcterms:modified>
</cp:coreProperties>
</file>