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21483FF-A9A4-4F3A-8875-E4B2C423AEC9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40" i="2" s="1"/>
  <c r="C33" i="1"/>
  <c r="C20" i="1"/>
  <c r="A33" i="2" l="1"/>
  <c r="A3" i="2"/>
  <c r="A13" i="2"/>
  <c r="A15" i="2"/>
  <c r="A17" i="2"/>
  <c r="A19" i="2"/>
  <c r="A21" i="2"/>
  <c r="A23" i="2"/>
  <c r="A25" i="2"/>
  <c r="A27" i="2"/>
  <c r="A29" i="2"/>
  <c r="A31" i="2"/>
  <c r="A35" i="2"/>
  <c r="A37" i="2"/>
  <c r="A39" i="2"/>
  <c r="D58" i="20"/>
  <c r="A22" i="2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<sst xmlns="http://schemas.openxmlformats.org/spreadsheetml/2006/main" count="2093" uniqueCount="337">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</sst>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2957104.59375</v>
      </c>
    </row>
    <row r="8" spans="1:3" ht="15" customHeight="1" x14ac:dyDescent="0.25">
      <c r="B8" s="69" t="s">
        <v>8</v>
      </c>
      <c r="C8" s="32">
        <v>0.70299999999999996</v>
      </c>
    </row>
    <row r="9" spans="1:3" ht="15" customHeight="1" x14ac:dyDescent="0.25">
      <c r="B9" s="69" t="s">
        <v>9</v>
      </c>
      <c r="C9" s="33">
        <v>0.77</v>
      </c>
    </row>
    <row r="10" spans="1:3" ht="15" customHeight="1" x14ac:dyDescent="0.25">
      <c r="B10" s="69" t="s">
        <v>10</v>
      </c>
      <c r="C10" s="33">
        <v>0.307979602813721</v>
      </c>
    </row>
    <row r="11" spans="1:3" ht="15" customHeight="1" x14ac:dyDescent="0.25">
      <c r="B11" s="69" t="s">
        <v>11</v>
      </c>
      <c r="C11" s="32">
        <v>0.50600000000000001</v>
      </c>
    </row>
    <row r="12" spans="1:3" ht="15" customHeight="1" x14ac:dyDescent="0.25">
      <c r="B12" s="69" t="s">
        <v>12</v>
      </c>
      <c r="C12" s="32">
        <v>0.77599999999999991</v>
      </c>
    </row>
    <row r="13" spans="1:3" ht="15" customHeight="1" x14ac:dyDescent="0.25">
      <c r="B13" s="69" t="s">
        <v>13</v>
      </c>
      <c r="C13" s="32">
        <v>0.254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0.15459999999999999</v>
      </c>
    </row>
    <row r="24" spans="1:3" ht="15" customHeight="1" x14ac:dyDescent="0.25">
      <c r="B24" s="7" t="s">
        <v>22</v>
      </c>
      <c r="C24" s="33">
        <v>0.46519999999999989</v>
      </c>
    </row>
    <row r="25" spans="1:3" ht="15" customHeight="1" x14ac:dyDescent="0.25">
      <c r="B25" s="7" t="s">
        <v>23</v>
      </c>
      <c r="C25" s="33">
        <v>0.30449999999999999</v>
      </c>
    </row>
    <row r="26" spans="1:3" ht="15" customHeight="1" x14ac:dyDescent="0.25">
      <c r="B26" s="7" t="s">
        <v>24</v>
      </c>
      <c r="C26" s="33">
        <v>7.5700000000000003E-2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0.261474593420918</v>
      </c>
    </row>
    <row r="30" spans="1:3" ht="14.25" customHeight="1" x14ac:dyDescent="0.25">
      <c r="B30" s="15" t="s">
        <v>27</v>
      </c>
      <c r="C30" s="42">
        <v>3.1847694142547803E-2</v>
      </c>
    </row>
    <row r="31" spans="1:3" ht="14.25" customHeight="1" x14ac:dyDescent="0.25">
      <c r="B31" s="15" t="s">
        <v>28</v>
      </c>
      <c r="C31" s="42">
        <v>5.2301559484184107E-2</v>
      </c>
    </row>
    <row r="32" spans="1:3" ht="14.25" customHeight="1" x14ac:dyDescent="0.25">
      <c r="B32" s="15" t="s">
        <v>29</v>
      </c>
      <c r="C32" s="42">
        <v>0.65437615295235008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19.791405289858101</v>
      </c>
    </row>
    <row r="38" spans="1:5" ht="15" customHeight="1" x14ac:dyDescent="0.25">
      <c r="B38" s="65" t="s">
        <v>34</v>
      </c>
      <c r="C38" s="94">
        <v>30.911809763488201</v>
      </c>
      <c r="D38" s="5"/>
      <c r="E38" s="6"/>
    </row>
    <row r="39" spans="1:5" ht="15" customHeight="1" x14ac:dyDescent="0.25">
      <c r="B39" s="65" t="s">
        <v>35</v>
      </c>
      <c r="C39" s="94">
        <v>41.634534442268603</v>
      </c>
      <c r="D39" s="5"/>
      <c r="E39" s="5"/>
    </row>
    <row r="40" spans="1:5" ht="15" customHeight="1" x14ac:dyDescent="0.25">
      <c r="B40" s="65" t="s">
        <v>36</v>
      </c>
      <c r="C40" s="94">
        <v>3.49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16.289142770000002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2.9004700000000001E-2</v>
      </c>
      <c r="D45" s="5"/>
    </row>
    <row r="46" spans="1:5" ht="15.75" customHeight="1" x14ac:dyDescent="0.25">
      <c r="B46" s="65" t="s">
        <v>41</v>
      </c>
      <c r="C46" s="33">
        <v>0.15166679999999999</v>
      </c>
      <c r="D46" s="5"/>
    </row>
    <row r="47" spans="1:5" ht="15.75" customHeight="1" x14ac:dyDescent="0.25">
      <c r="B47" s="65" t="s">
        <v>42</v>
      </c>
      <c r="C47" s="33">
        <v>0.20323840000000001</v>
      </c>
      <c r="D47" s="5"/>
      <c r="E47" s="6"/>
    </row>
    <row r="48" spans="1:5" ht="15" customHeight="1" x14ac:dyDescent="0.25">
      <c r="B48" s="65" t="s">
        <v>43</v>
      </c>
      <c r="C48" s="97">
        <v>0.61609009999999997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0.49510700000000002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0.14464293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0.41037922922415099</v>
      </c>
      <c r="C2" s="43">
        <v>0.95</v>
      </c>
      <c r="D2" s="86">
        <v>33.512328306813657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44.605343392661311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30.030766511576608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0.11340658198033569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5.0423649364654502E-2</v>
      </c>
      <c r="C10" s="43">
        <v>0.95</v>
      </c>
      <c r="D10" s="86">
        <v>14.13040526178168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5.0423649364654502E-2</v>
      </c>
      <c r="C11" s="43">
        <v>0.95</v>
      </c>
      <c r="D11" s="86">
        <v>14.13040526178168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5.0423649364654502E-2</v>
      </c>
      <c r="C12" s="43">
        <v>0.95</v>
      </c>
      <c r="D12" s="86">
        <v>14.13040526178168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5.0423649364654502E-2</v>
      </c>
      <c r="C13" s="43">
        <v>0.95</v>
      </c>
      <c r="D13" s="86">
        <v>14.13040526178168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5.0423649364654502E-2</v>
      </c>
      <c r="C14" s="43">
        <v>0.95</v>
      </c>
      <c r="D14" s="86">
        <v>14.13040526178168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5.0423649364654502E-2</v>
      </c>
      <c r="C15" s="43">
        <v>0.95</v>
      </c>
      <c r="D15" s="86">
        <v>14.13040526178168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0.1866821098142778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0.7609999999999999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0.75</v>
      </c>
      <c r="C18" s="43">
        <v>0.95</v>
      </c>
      <c r="D18" s="86">
        <v>0.80800494022236113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0.80800494022236113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0.9142998</v>
      </c>
      <c r="C21" s="43">
        <v>0.95</v>
      </c>
      <c r="D21" s="86">
        <v>0.80110146350938183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24.054885882818429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4.621869686333798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0.4644848701455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6.4008089283966008E-2</v>
      </c>
      <c r="C27" s="43">
        <v>0.95</v>
      </c>
      <c r="D27" s="86">
        <v>20.43896045604918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0.26226148249752401</v>
      </c>
      <c r="C29" s="43">
        <v>0.95</v>
      </c>
      <c r="D29" s="86">
        <v>57.691469774981172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0.45959500925169477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5.0000000000000001E-3</v>
      </c>
      <c r="C32" s="43">
        <v>0.95</v>
      </c>
      <c r="D32" s="86">
        <v>0.33618374922887551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0.83534057620000002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0.82099999999999995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0.2775512</v>
      </c>
      <c r="C38" s="43">
        <v>0.95</v>
      </c>
      <c r="D38" s="86">
        <v>6.3798849579053014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0.21657418485229099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6.534157395362844E-2</v>
      </c>
      <c r="C3" s="13">
        <f>frac_mam_1_5months * 2.6</f>
        <v>6.534157395362844E-2</v>
      </c>
      <c r="D3" s="13">
        <f>frac_mam_6_11months * 2.6</f>
        <v>8.7937635928392377E-2</v>
      </c>
      <c r="E3" s="13">
        <f>frac_mam_12_23months * 2.6</f>
        <v>7.816344536840919E-2</v>
      </c>
      <c r="F3" s="13">
        <f>frac_mam_24_59months * 2.6</f>
        <v>4.2825356498360542E-2</v>
      </c>
    </row>
    <row r="4" spans="1:6" ht="15.75" customHeight="1" x14ac:dyDescent="0.25">
      <c r="A4" s="78" t="s">
        <v>204</v>
      </c>
      <c r="B4" s="13">
        <f>frac_sam_1month * 2.6</f>
        <v>3.6906595155596661E-2</v>
      </c>
      <c r="C4" s="13">
        <f>frac_sam_1_5months * 2.6</f>
        <v>3.6906595155596661E-2</v>
      </c>
      <c r="D4" s="13">
        <f>frac_sam_6_11months * 2.6</f>
        <v>1.8033875338733279E-2</v>
      </c>
      <c r="E4" s="13">
        <f>frac_sam_12_23months * 2.6</f>
        <v>1.127179833129038E-2</v>
      </c>
      <c r="F4" s="13">
        <f>frac_sam_24_59months * 2.6</f>
        <v>1.5861089341342442E-2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0.70299999999999996</v>
      </c>
      <c r="E2" s="47">
        <f>food_insecure</f>
        <v>0.70299999999999996</v>
      </c>
      <c r="F2" s="47">
        <f>food_insecure</f>
        <v>0.70299999999999996</v>
      </c>
      <c r="G2" s="47">
        <f>food_insecure</f>
        <v>0.70299999999999996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0.70299999999999996</v>
      </c>
      <c r="F5" s="47">
        <f>food_insecure</f>
        <v>0.70299999999999996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0.70299999999999996</v>
      </c>
      <c r="F8" s="47">
        <f>food_insecure</f>
        <v>0.70299999999999996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0.70299999999999996</v>
      </c>
      <c r="F9" s="47">
        <f>food_insecure</f>
        <v>0.70299999999999996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0.77599999999999991</v>
      </c>
      <c r="E10" s="47">
        <f>IF(ISBLANK(comm_deliv), frac_children_health_facility,1)</f>
        <v>0.77599999999999991</v>
      </c>
      <c r="F10" s="47">
        <f>IF(ISBLANK(comm_deliv), frac_children_health_facility,1)</f>
        <v>0.77599999999999991</v>
      </c>
      <c r="G10" s="47">
        <f>IF(ISBLANK(comm_deliv), frac_children_health_facility,1)</f>
        <v>0.77599999999999991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0.70299999999999996</v>
      </c>
      <c r="I15" s="47">
        <f>food_insecure</f>
        <v>0.70299999999999996</v>
      </c>
      <c r="J15" s="47">
        <f>food_insecure</f>
        <v>0.70299999999999996</v>
      </c>
      <c r="K15" s="47">
        <f>food_insecure</f>
        <v>0.70299999999999996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0.50600000000000001</v>
      </c>
      <c r="I18" s="47">
        <f>frac_PW_health_facility</f>
        <v>0.50600000000000001</v>
      </c>
      <c r="J18" s="47">
        <f>frac_PW_health_facility</f>
        <v>0.50600000000000001</v>
      </c>
      <c r="K18" s="47">
        <f>frac_PW_health_facility</f>
        <v>0.50600000000000001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0.77</v>
      </c>
      <c r="I19" s="47">
        <f>frac_malaria_risk</f>
        <v>0.77</v>
      </c>
      <c r="J19" s="47">
        <f>frac_malaria_risk</f>
        <v>0.77</v>
      </c>
      <c r="K19" s="47">
        <f>frac_malaria_risk</f>
        <v>0.77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0.254</v>
      </c>
      <c r="M24" s="47">
        <f>famplan_unmet_need</f>
        <v>0.254</v>
      </c>
      <c r="N24" s="47">
        <f>famplan_unmet_need</f>
        <v>0.254</v>
      </c>
      <c r="O24" s="47">
        <f>famplan_unmet_need</f>
        <v>0.254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0.44125296585788709</v>
      </c>
      <c r="M25" s="47">
        <f>(1-food_insecure)*(0.49)+food_insecure*(0.7)</f>
        <v>0.63762999999999992</v>
      </c>
      <c r="N25" s="47">
        <f>(1-food_insecure)*(0.49)+food_insecure*(0.7)</f>
        <v>0.63762999999999992</v>
      </c>
      <c r="O25" s="47">
        <f>(1-food_insecure)*(0.49)+food_insecure*(0.7)</f>
        <v>0.63762999999999992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0.18910841393909447</v>
      </c>
      <c r="M26" s="47">
        <f>(1-food_insecure)*(0.21)+food_insecure*(0.3)</f>
        <v>0.27327000000000001</v>
      </c>
      <c r="N26" s="47">
        <f>(1-food_insecure)*(0.21)+food_insecure*(0.3)</f>
        <v>0.27327000000000001</v>
      </c>
      <c r="O26" s="47">
        <f>(1-food_insecure)*(0.21)+food_insecure*(0.3)</f>
        <v>0.27327000000000001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6.1659017389297473E-2</v>
      </c>
      <c r="M27" s="47">
        <f>(1-food_insecure)*(0.3)</f>
        <v>8.9100000000000013E-2</v>
      </c>
      <c r="N27" s="47">
        <f>(1-food_insecure)*(0.3)</f>
        <v>8.9100000000000013E-2</v>
      </c>
      <c r="O27" s="47">
        <f>(1-food_insecure)*(0.3)</f>
        <v>8.9100000000000013E-2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0.307979602813721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0.77</v>
      </c>
      <c r="D34" s="47">
        <f t="shared" si="3"/>
        <v>0.77</v>
      </c>
      <c r="E34" s="47">
        <f t="shared" si="3"/>
        <v>0.77</v>
      </c>
      <c r="F34" s="47">
        <f t="shared" si="3"/>
        <v>0.77</v>
      </c>
      <c r="G34" s="47">
        <f t="shared" si="3"/>
        <v>0.77</v>
      </c>
      <c r="H34" s="47">
        <f t="shared" si="3"/>
        <v>0.77</v>
      </c>
      <c r="I34" s="47">
        <f t="shared" si="3"/>
        <v>0.77</v>
      </c>
      <c r="J34" s="47">
        <f t="shared" si="3"/>
        <v>0.77</v>
      </c>
      <c r="K34" s="47">
        <f t="shared" si="3"/>
        <v>0.77</v>
      </c>
      <c r="L34" s="47">
        <f t="shared" si="3"/>
        <v>0.77</v>
      </c>
      <c r="M34" s="47">
        <f t="shared" si="3"/>
        <v>0.77</v>
      </c>
      <c r="N34" s="47">
        <f t="shared" si="3"/>
        <v>0.77</v>
      </c>
      <c r="O34" s="47">
        <f t="shared" si="3"/>
        <v>0.77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730790.89319999993</v>
      </c>
      <c r="C2" s="37">
        <v>1166000</v>
      </c>
      <c r="D2" s="37">
        <v>1870000</v>
      </c>
      <c r="E2" s="37">
        <v>1305000</v>
      </c>
      <c r="F2" s="37">
        <v>784000</v>
      </c>
      <c r="G2" s="9">
        <f t="shared" ref="G2:G40" si="0">C2+D2+E2+F2</f>
        <v>5125000</v>
      </c>
      <c r="H2" s="9">
        <f t="shared" ref="H2:H40" si="1">(B2 + stillbirth*B2/(1000-stillbirth))/(1-abortion)</f>
        <v>844195.41648305382</v>
      </c>
      <c r="I2" s="9">
        <f t="shared" ref="I2:I40" si="2">G2-H2</f>
        <v>4280804.5835169461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742846.22199999983</v>
      </c>
      <c r="C3" s="37">
        <v>1207000</v>
      </c>
      <c r="D3" s="37">
        <v>1919000</v>
      </c>
      <c r="E3" s="37">
        <v>1360000</v>
      </c>
      <c r="F3" s="37">
        <v>819000</v>
      </c>
      <c r="G3" s="9">
        <f t="shared" si="0"/>
        <v>5305000</v>
      </c>
      <c r="H3" s="9">
        <f t="shared" si="1"/>
        <v>858121.49768063496</v>
      </c>
      <c r="I3" s="9">
        <f t="shared" si="2"/>
        <v>4446878.5023193648</v>
      </c>
    </row>
    <row r="4" spans="1:9" ht="15.75" customHeight="1" x14ac:dyDescent="0.25">
      <c r="A4" s="69">
        <f t="shared" si="3"/>
        <v>2023</v>
      </c>
      <c r="B4" s="36">
        <v>754849.30919999979</v>
      </c>
      <c r="C4" s="37">
        <v>1250000</v>
      </c>
      <c r="D4" s="37">
        <v>1973000</v>
      </c>
      <c r="E4" s="37">
        <v>1415000</v>
      </c>
      <c r="F4" s="37">
        <v>856000</v>
      </c>
      <c r="G4" s="9">
        <f t="shared" si="0"/>
        <v>5494000</v>
      </c>
      <c r="H4" s="9">
        <f t="shared" si="1"/>
        <v>871987.23039867159</v>
      </c>
      <c r="I4" s="9">
        <f t="shared" si="2"/>
        <v>4622012.7696013283</v>
      </c>
    </row>
    <row r="5" spans="1:9" ht="15.75" customHeight="1" x14ac:dyDescent="0.25">
      <c r="A5" s="69">
        <f t="shared" si="3"/>
        <v>2024</v>
      </c>
      <c r="B5" s="36">
        <v>766819.77679999976</v>
      </c>
      <c r="C5" s="37">
        <v>1288000</v>
      </c>
      <c r="D5" s="37">
        <v>2029000</v>
      </c>
      <c r="E5" s="37">
        <v>1470000</v>
      </c>
      <c r="F5" s="37">
        <v>895000</v>
      </c>
      <c r="G5" s="9">
        <f t="shared" si="0"/>
        <v>5682000</v>
      </c>
      <c r="H5" s="9">
        <f t="shared" si="1"/>
        <v>885815.28158966138</v>
      </c>
      <c r="I5" s="9">
        <f t="shared" si="2"/>
        <v>4796184.7184103383</v>
      </c>
    </row>
    <row r="6" spans="1:9" ht="15.75" customHeight="1" x14ac:dyDescent="0.25">
      <c r="A6" s="69">
        <f t="shared" si="3"/>
        <v>2025</v>
      </c>
      <c r="B6" s="36">
        <v>778708.75800000003</v>
      </c>
      <c r="C6" s="37">
        <v>1318000</v>
      </c>
      <c r="D6" s="37">
        <v>2090000</v>
      </c>
      <c r="E6" s="37">
        <v>1522000</v>
      </c>
      <c r="F6" s="37">
        <v>937000</v>
      </c>
      <c r="G6" s="9">
        <f t="shared" si="0"/>
        <v>5867000</v>
      </c>
      <c r="H6" s="9">
        <f t="shared" si="1"/>
        <v>899549.20127733692</v>
      </c>
      <c r="I6" s="9">
        <f t="shared" si="2"/>
        <v>4967450.798722663</v>
      </c>
    </row>
    <row r="7" spans="1:9" ht="15.75" customHeight="1" x14ac:dyDescent="0.25">
      <c r="A7" s="69">
        <f t="shared" si="3"/>
        <v>2026</v>
      </c>
      <c r="B7" s="36">
        <v>789707.23920000007</v>
      </c>
      <c r="C7" s="37">
        <v>1341000</v>
      </c>
      <c r="D7" s="37">
        <v>2153000</v>
      </c>
      <c r="E7" s="37">
        <v>1573000</v>
      </c>
      <c r="F7" s="37">
        <v>983000</v>
      </c>
      <c r="G7" s="9">
        <f t="shared" si="0"/>
        <v>6050000</v>
      </c>
      <c r="H7" s="9">
        <f t="shared" si="1"/>
        <v>912254.43269676296</v>
      </c>
      <c r="I7" s="9">
        <f t="shared" si="2"/>
        <v>5137745.5673032366</v>
      </c>
    </row>
    <row r="8" spans="1:9" ht="15.75" customHeight="1" x14ac:dyDescent="0.25">
      <c r="A8" s="69">
        <f t="shared" si="3"/>
        <v>2027</v>
      </c>
      <c r="B8" s="36">
        <v>800580.06239999994</v>
      </c>
      <c r="C8" s="37">
        <v>1357000</v>
      </c>
      <c r="D8" s="37">
        <v>2221000</v>
      </c>
      <c r="E8" s="37">
        <v>1624000</v>
      </c>
      <c r="F8" s="37">
        <v>1033000</v>
      </c>
      <c r="G8" s="9">
        <f t="shared" si="0"/>
        <v>6235000</v>
      </c>
      <c r="H8" s="9">
        <f t="shared" si="1"/>
        <v>924814.50644026336</v>
      </c>
      <c r="I8" s="9">
        <f t="shared" si="2"/>
        <v>5310185.4935597368</v>
      </c>
    </row>
    <row r="9" spans="1:9" ht="15.75" customHeight="1" x14ac:dyDescent="0.25">
      <c r="A9" s="69">
        <f t="shared" si="3"/>
        <v>2028</v>
      </c>
      <c r="B9" s="36">
        <v>811278.2503999999</v>
      </c>
      <c r="C9" s="37">
        <v>1368000</v>
      </c>
      <c r="D9" s="37">
        <v>2290000</v>
      </c>
      <c r="E9" s="37">
        <v>1671000</v>
      </c>
      <c r="F9" s="37">
        <v>1084000</v>
      </c>
      <c r="G9" s="9">
        <f t="shared" si="0"/>
        <v>6413000</v>
      </c>
      <c r="H9" s="9">
        <f t="shared" si="1"/>
        <v>937172.84499963874</v>
      </c>
      <c r="I9" s="9">
        <f t="shared" si="2"/>
        <v>5475827.1550003616</v>
      </c>
    </row>
    <row r="10" spans="1:9" ht="15.75" customHeight="1" x14ac:dyDescent="0.25">
      <c r="A10" s="69">
        <f t="shared" si="3"/>
        <v>2029</v>
      </c>
      <c r="B10" s="36">
        <v>821691.09239999985</v>
      </c>
      <c r="C10" s="37">
        <v>1382000</v>
      </c>
      <c r="D10" s="37">
        <v>2358000</v>
      </c>
      <c r="E10" s="37">
        <v>1721000</v>
      </c>
      <c r="F10" s="37">
        <v>1137000</v>
      </c>
      <c r="G10" s="9">
        <f t="shared" si="0"/>
        <v>6598000</v>
      </c>
      <c r="H10" s="9">
        <f t="shared" si="1"/>
        <v>949201.55741348711</v>
      </c>
      <c r="I10" s="9">
        <f t="shared" si="2"/>
        <v>5648798.4425865132</v>
      </c>
    </row>
    <row r="11" spans="1:9" ht="15.75" customHeight="1" x14ac:dyDescent="0.25">
      <c r="A11" s="69">
        <f t="shared" si="3"/>
        <v>2030</v>
      </c>
      <c r="B11" s="36">
        <v>831838.24399999995</v>
      </c>
      <c r="C11" s="37">
        <v>1403000</v>
      </c>
      <c r="D11" s="37">
        <v>2423000</v>
      </c>
      <c r="E11" s="37">
        <v>1771000</v>
      </c>
      <c r="F11" s="37">
        <v>1190000</v>
      </c>
      <c r="G11" s="9">
        <f t="shared" si="0"/>
        <v>6787000</v>
      </c>
      <c r="H11" s="9">
        <f t="shared" si="1"/>
        <v>960923.34944837296</v>
      </c>
      <c r="I11" s="9">
        <f t="shared" si="2"/>
        <v>5826076.6505516274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2980365.7856067535</v>
      </c>
      <c r="I12" s="9">
        <f t="shared" si="2"/>
        <v>15603303.214393247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3038124.8124595974</v>
      </c>
      <c r="I13" s="9">
        <f t="shared" si="2"/>
        <v>16136455.187540403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3107435.6446830104</v>
      </c>
      <c r="I14" s="9">
        <f t="shared" si="2"/>
        <v>16668820.355316989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3165194.6715358542</v>
      </c>
      <c r="I15" s="9">
        <f t="shared" si="2"/>
        <v>17221533.328464147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3.6796433774456462E-3</v>
      </c>
    </row>
    <row r="4" spans="1:8" ht="15.75" customHeight="1" x14ac:dyDescent="0.25">
      <c r="B4" s="11" t="s">
        <v>69</v>
      </c>
      <c r="C4" s="38">
        <v>0.16057498515377011</v>
      </c>
    </row>
    <row r="5" spans="1:8" ht="15.75" customHeight="1" x14ac:dyDescent="0.25">
      <c r="B5" s="11" t="s">
        <v>70</v>
      </c>
      <c r="C5" s="38">
        <v>6.2631085731936154E-2</v>
      </c>
    </row>
    <row r="6" spans="1:8" ht="15.75" customHeight="1" x14ac:dyDescent="0.25">
      <c r="B6" s="11" t="s">
        <v>71</v>
      </c>
      <c r="C6" s="38">
        <v>0.2579552079354307</v>
      </c>
    </row>
    <row r="7" spans="1:8" ht="15.75" customHeight="1" x14ac:dyDescent="0.25">
      <c r="B7" s="11" t="s">
        <v>72</v>
      </c>
      <c r="C7" s="38">
        <v>0.32193532680455061</v>
      </c>
    </row>
    <row r="8" spans="1:8" ht="15.75" customHeight="1" x14ac:dyDescent="0.25">
      <c r="B8" s="11" t="s">
        <v>73</v>
      </c>
      <c r="C8" s="38">
        <v>4.8515110372441177E-3</v>
      </c>
    </row>
    <row r="9" spans="1:8" ht="15.75" customHeight="1" x14ac:dyDescent="0.25">
      <c r="B9" s="11" t="s">
        <v>74</v>
      </c>
      <c r="C9" s="38">
        <v>0.1105911554708713</v>
      </c>
    </row>
    <row r="10" spans="1:8" ht="15.75" customHeight="1" x14ac:dyDescent="0.25">
      <c r="B10" s="11" t="s">
        <v>75</v>
      </c>
      <c r="C10" s="38">
        <v>7.7781084488751318E-2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0.1055328755446642</v>
      </c>
      <c r="D14" s="38">
        <v>0.1055328755446642</v>
      </c>
      <c r="E14" s="38">
        <v>0.1055328755446642</v>
      </c>
      <c r="F14" s="38">
        <v>0.1055328755446642</v>
      </c>
    </row>
    <row r="15" spans="1:8" ht="15.75" customHeight="1" x14ac:dyDescent="0.25">
      <c r="B15" s="11" t="s">
        <v>82</v>
      </c>
      <c r="C15" s="38">
        <v>0.17231695238114289</v>
      </c>
      <c r="D15" s="38">
        <v>0.17231695238114289</v>
      </c>
      <c r="E15" s="38">
        <v>0.17231695238114289</v>
      </c>
      <c r="F15" s="38">
        <v>0.17231695238114289</v>
      </c>
    </row>
    <row r="16" spans="1:8" ht="15.75" customHeight="1" x14ac:dyDescent="0.25">
      <c r="B16" s="11" t="s">
        <v>83</v>
      </c>
      <c r="C16" s="38">
        <v>2.2334060875490249E-2</v>
      </c>
      <c r="D16" s="38">
        <v>2.2334060875490249E-2</v>
      </c>
      <c r="E16" s="38">
        <v>2.2334060875490249E-2</v>
      </c>
      <c r="F16" s="38">
        <v>2.2334060875490249E-2</v>
      </c>
    </row>
    <row r="17" spans="1:8" ht="15.75" customHeight="1" x14ac:dyDescent="0.25">
      <c r="B17" s="11" t="s">
        <v>84</v>
      </c>
      <c r="C17" s="38">
        <v>1.4244384076476329E-2</v>
      </c>
      <c r="D17" s="38">
        <v>1.4244384076476329E-2</v>
      </c>
      <c r="E17" s="38">
        <v>1.4244384076476329E-2</v>
      </c>
      <c r="F17" s="38">
        <v>1.4244384076476329E-2</v>
      </c>
    </row>
    <row r="18" spans="1:8" ht="15.75" customHeight="1" x14ac:dyDescent="0.25">
      <c r="B18" s="11" t="s">
        <v>85</v>
      </c>
      <c r="C18" s="38">
        <v>0.13936730719268059</v>
      </c>
      <c r="D18" s="38">
        <v>0.13936730719268059</v>
      </c>
      <c r="E18" s="38">
        <v>0.13936730719268059</v>
      </c>
      <c r="F18" s="38">
        <v>0.13936730719268059</v>
      </c>
    </row>
    <row r="19" spans="1:8" ht="15.75" customHeight="1" x14ac:dyDescent="0.25">
      <c r="B19" s="11" t="s">
        <v>86</v>
      </c>
      <c r="C19" s="38">
        <v>1.623165617877162E-2</v>
      </c>
      <c r="D19" s="38">
        <v>1.623165617877162E-2</v>
      </c>
      <c r="E19" s="38">
        <v>1.623165617877162E-2</v>
      </c>
      <c r="F19" s="38">
        <v>1.623165617877162E-2</v>
      </c>
    </row>
    <row r="20" spans="1:8" ht="15.75" customHeight="1" x14ac:dyDescent="0.25">
      <c r="B20" s="11" t="s">
        <v>87</v>
      </c>
      <c r="C20" s="38">
        <v>0.1045164297685556</v>
      </c>
      <c r="D20" s="38">
        <v>0.1045164297685556</v>
      </c>
      <c r="E20" s="38">
        <v>0.1045164297685556</v>
      </c>
      <c r="F20" s="38">
        <v>0.1045164297685556</v>
      </c>
    </row>
    <row r="21" spans="1:8" ht="15.75" customHeight="1" x14ac:dyDescent="0.25">
      <c r="B21" s="11" t="s">
        <v>88</v>
      </c>
      <c r="C21" s="38">
        <v>0.1006447583265789</v>
      </c>
      <c r="D21" s="38">
        <v>0.1006447583265789</v>
      </c>
      <c r="E21" s="38">
        <v>0.1006447583265789</v>
      </c>
      <c r="F21" s="38">
        <v>0.1006447583265789</v>
      </c>
    </row>
    <row r="22" spans="1:8" ht="15.75" customHeight="1" x14ac:dyDescent="0.25">
      <c r="B22" s="11" t="s">
        <v>89</v>
      </c>
      <c r="C22" s="38">
        <v>0.32481157565563978</v>
      </c>
      <c r="D22" s="38">
        <v>0.32481157565563978</v>
      </c>
      <c r="E22" s="38">
        <v>0.32481157565563978</v>
      </c>
      <c r="F22" s="38">
        <v>0.32481157565563978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8.1884283999999988E-2</v>
      </c>
    </row>
    <row r="27" spans="1:8" ht="15.75" customHeight="1" x14ac:dyDescent="0.25">
      <c r="B27" s="11" t="s">
        <v>92</v>
      </c>
      <c r="C27" s="38">
        <v>8.1848189999999994E-3</v>
      </c>
    </row>
    <row r="28" spans="1:8" ht="15.75" customHeight="1" x14ac:dyDescent="0.25">
      <c r="B28" s="11" t="s">
        <v>93</v>
      </c>
      <c r="C28" s="38">
        <v>0.14548327699999999</v>
      </c>
    </row>
    <row r="29" spans="1:8" ht="15.75" customHeight="1" x14ac:dyDescent="0.25">
      <c r="B29" s="11" t="s">
        <v>94</v>
      </c>
      <c r="C29" s="38">
        <v>0.157612682</v>
      </c>
    </row>
    <row r="30" spans="1:8" ht="15.75" customHeight="1" x14ac:dyDescent="0.25">
      <c r="B30" s="11" t="s">
        <v>95</v>
      </c>
      <c r="C30" s="38">
        <v>9.9204118000000008E-2</v>
      </c>
    </row>
    <row r="31" spans="1:8" ht="15.75" customHeight="1" x14ac:dyDescent="0.25">
      <c r="B31" s="11" t="s">
        <v>96</v>
      </c>
      <c r="C31" s="38">
        <v>0.10218857200000001</v>
      </c>
    </row>
    <row r="32" spans="1:8" ht="15.75" customHeight="1" x14ac:dyDescent="0.25">
      <c r="B32" s="11" t="s">
        <v>97</v>
      </c>
      <c r="C32" s="38">
        <v>1.7390224999999999E-2</v>
      </c>
    </row>
    <row r="33" spans="2:3" ht="15.75" customHeight="1" x14ac:dyDescent="0.25">
      <c r="B33" s="11" t="s">
        <v>98</v>
      </c>
      <c r="C33" s="38">
        <v>7.9143570999999996E-2</v>
      </c>
    </row>
    <row r="34" spans="2:3" ht="15.75" customHeight="1" x14ac:dyDescent="0.25">
      <c r="B34" s="11" t="s">
        <v>99</v>
      </c>
      <c r="C34" s="38">
        <v>0.308908452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0.37646126740337027</v>
      </c>
      <c r="D2" s="99">
        <f>IFERROR(1-_xlfn.NORM.DIST(_xlfn.NORM.INV(SUM(D4:D5), 0, 1) + 1, 0, 1, TRUE), "")</f>
        <v>0.37646126740337027</v>
      </c>
      <c r="E2" s="99">
        <f>IFERROR(1-_xlfn.NORM.DIST(_xlfn.NORM.INV(SUM(E4:E5), 0, 1) + 1, 0, 1, TRUE), "")</f>
        <v>0.39110231080157853</v>
      </c>
      <c r="F2" s="99">
        <f>IFERROR(1-_xlfn.NORM.DIST(_xlfn.NORM.INV(SUM(F4:F5), 0, 1) + 1, 0, 1, TRUE), "")</f>
        <v>0.24146425786892012</v>
      </c>
      <c r="G2" s="99">
        <f>IFERROR(1-_xlfn.NORM.DIST(_xlfn.NORM.INV(SUM(G4:G5), 0, 1) + 1, 0, 1, TRUE), "")</f>
        <v>0.22092119527190479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0.37693361944794063</v>
      </c>
      <c r="D3" s="99">
        <f>IFERROR(_xlfn.NORM.DIST(_xlfn.NORM.INV(SUM(D4:D5), 0, 1) + 1, 0, 1, TRUE) - SUM(D4:D5), "")</f>
        <v>0.37693361944794063</v>
      </c>
      <c r="E3" s="99">
        <f>IFERROR(_xlfn.NORM.DIST(_xlfn.NORM.INV(SUM(E4:E5), 0, 1) + 1, 0, 1, TRUE) - SUM(E4:E5), "")</f>
        <v>0.37422753072278425</v>
      </c>
      <c r="F3" s="99">
        <f>IFERROR(_xlfn.NORM.DIST(_xlfn.NORM.INV(SUM(F4:F5), 0, 1) + 1, 0, 1, TRUE) - SUM(F4:F5), "")</f>
        <v>0.37583671447357087</v>
      </c>
      <c r="G3" s="99">
        <f>IFERROR(_xlfn.NORM.DIST(_xlfn.NORM.INV(SUM(G4:G5), 0, 1) + 1, 0, 1, TRUE) - SUM(G4:G5), "")</f>
        <v>0.37038808393151024</v>
      </c>
    </row>
    <row r="4" spans="1:15" ht="15.75" customHeight="1" x14ac:dyDescent="0.25">
      <c r="B4" s="69" t="s">
        <v>104</v>
      </c>
      <c r="C4" s="39">
        <v>0.16765336692333199</v>
      </c>
      <c r="D4" s="39">
        <v>0.16765336692333199</v>
      </c>
      <c r="E4" s="39">
        <v>0.17982457578182201</v>
      </c>
      <c r="F4" s="39">
        <v>0.28856536746025102</v>
      </c>
      <c r="G4" s="39">
        <v>0.28482377529144298</v>
      </c>
    </row>
    <row r="5" spans="1:15" ht="15.75" customHeight="1" x14ac:dyDescent="0.25">
      <c r="B5" s="69" t="s">
        <v>105</v>
      </c>
      <c r="C5" s="39">
        <v>7.8951746225357097E-2</v>
      </c>
      <c r="D5" s="39">
        <v>7.8951746225357097E-2</v>
      </c>
      <c r="E5" s="39">
        <v>5.4845582693815197E-2</v>
      </c>
      <c r="F5" s="39">
        <v>9.4133660197257996E-2</v>
      </c>
      <c r="G5" s="39">
        <v>0.123866945505142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0.77594180418181835</v>
      </c>
      <c r="D8" s="99">
        <f>IFERROR(1-_xlfn.NORM.DIST(_xlfn.NORM.INV(SUM(D10:D11), 0, 1) + 1, 0, 1, TRUE), "")</f>
        <v>0.77594180418181835</v>
      </c>
      <c r="E8" s="99">
        <f>IFERROR(1-_xlfn.NORM.DIST(_xlfn.NORM.INV(SUM(E10:E11), 0, 1) + 1, 0, 1, TRUE), "")</f>
        <v>0.77094230431142607</v>
      </c>
      <c r="F8" s="99">
        <f>IFERROR(1-_xlfn.NORM.DIST(_xlfn.NORM.INV(SUM(F10:F11), 0, 1) + 1, 0, 1, TRUE), "")</f>
        <v>0.79382207201058519</v>
      </c>
      <c r="G8" s="99">
        <f>IFERROR(1-_xlfn.NORM.DIST(_xlfn.NORM.INV(SUM(G10:G11), 0, 1) + 1, 0, 1, TRUE), "")</f>
        <v>0.84214570368310648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0.18473197693001814</v>
      </c>
      <c r="D9" s="99">
        <f>IFERROR(_xlfn.NORM.DIST(_xlfn.NORM.INV(SUM(D10:D11), 0, 1) + 1, 0, 1, TRUE) - SUM(D10:D11), "")</f>
        <v>0.18473197693001814</v>
      </c>
      <c r="E9" s="99">
        <f>IFERROR(_xlfn.NORM.DIST(_xlfn.NORM.INV(SUM(E10:E11), 0, 1) + 1, 0, 1, TRUE) - SUM(E10:E11), "")</f>
        <v>0.18829942212429482</v>
      </c>
      <c r="F9" s="99">
        <f>IFERROR(_xlfn.NORM.DIST(_xlfn.NORM.INV(SUM(F10:F11), 0, 1) + 1, 0, 1, TRUE) - SUM(F10:F11), "")</f>
        <v>0.17177975733568418</v>
      </c>
      <c r="G9" s="99">
        <f>IFERROR(_xlfn.NORM.DIST(_xlfn.NORM.INV(SUM(G10:G11), 0, 1) + 1, 0, 1, TRUE) - SUM(G10:G11), "")</f>
        <v>0.13528258637854623</v>
      </c>
    </row>
    <row r="10" spans="1:15" ht="15.75" customHeight="1" x14ac:dyDescent="0.25">
      <c r="B10" s="69" t="s">
        <v>109</v>
      </c>
      <c r="C10" s="39">
        <v>2.51313745975494E-2</v>
      </c>
      <c r="D10" s="39">
        <v>2.51313745975494E-2</v>
      </c>
      <c r="E10" s="39">
        <v>3.3822167664766298E-2</v>
      </c>
      <c r="F10" s="39">
        <v>3.0062863603234301E-2</v>
      </c>
      <c r="G10" s="39">
        <v>1.6471290960907901E-2</v>
      </c>
    </row>
    <row r="11" spans="1:15" ht="15.75" customHeight="1" x14ac:dyDescent="0.25">
      <c r="B11" s="69" t="s">
        <v>110</v>
      </c>
      <c r="C11" s="39">
        <v>1.41948442906141E-2</v>
      </c>
      <c r="D11" s="39">
        <v>1.41948442906141E-2</v>
      </c>
      <c r="E11" s="39">
        <v>6.9361058995127999E-3</v>
      </c>
      <c r="F11" s="39">
        <v>4.3353070504962999E-3</v>
      </c>
      <c r="G11" s="39">
        <v>6.1004189774394001E-3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0.92287291025000007</v>
      </c>
      <c r="D14" s="40">
        <v>0.92046457879800003</v>
      </c>
      <c r="E14" s="40">
        <v>0.92046457879800003</v>
      </c>
      <c r="F14" s="40">
        <v>0.65915158875500002</v>
      </c>
      <c r="G14" s="40">
        <v>0.65915158875500002</v>
      </c>
      <c r="H14" s="41">
        <v>0.41799999999999998</v>
      </c>
      <c r="I14" s="41">
        <v>0.41799999999999998</v>
      </c>
      <c r="J14" s="41">
        <v>0.41799999999999998</v>
      </c>
      <c r="K14" s="41">
        <v>0.41799999999999998</v>
      </c>
      <c r="L14" s="41">
        <v>0.33600000000000002</v>
      </c>
      <c r="M14" s="41">
        <v>0.33600000000000002</v>
      </c>
      <c r="N14" s="41">
        <v>0.33600000000000002</v>
      </c>
      <c r="O14" s="41">
        <v>0.33600000000000002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0.45692083797514682</v>
      </c>
      <c r="D15" s="99">
        <f t="shared" si="0"/>
        <v>0.4557284562149414</v>
      </c>
      <c r="E15" s="99">
        <f t="shared" si="0"/>
        <v>0.4557284562149414</v>
      </c>
      <c r="F15" s="99">
        <f t="shared" si="0"/>
        <v>0.32635056565372178</v>
      </c>
      <c r="G15" s="99">
        <f t="shared" si="0"/>
        <v>0.32635056565372178</v>
      </c>
      <c r="H15" s="99">
        <f t="shared" si="0"/>
        <v>0.20695472600000001</v>
      </c>
      <c r="I15" s="99">
        <f t="shared" si="0"/>
        <v>0.20695472600000001</v>
      </c>
      <c r="J15" s="99">
        <f t="shared" si="0"/>
        <v>0.20695472600000001</v>
      </c>
      <c r="K15" s="99">
        <f t="shared" si="0"/>
        <v>0.20695472600000001</v>
      </c>
      <c r="L15" s="99">
        <f t="shared" si="0"/>
        <v>0.16635595200000003</v>
      </c>
      <c r="M15" s="99">
        <f t="shared" si="0"/>
        <v>0.16635595200000003</v>
      </c>
      <c r="N15" s="99">
        <f t="shared" si="0"/>
        <v>0.16635595200000003</v>
      </c>
      <c r="O15" s="99">
        <f t="shared" si="0"/>
        <v>0.16635595200000003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0.80309092998504594</v>
      </c>
      <c r="D2" s="39">
        <v>0.56868370000000001</v>
      </c>
      <c r="E2" s="39"/>
      <c r="F2" s="39"/>
      <c r="G2" s="39"/>
    </row>
    <row r="3" spans="1:7" x14ac:dyDescent="0.25">
      <c r="B3" s="78" t="s">
        <v>120</v>
      </c>
      <c r="C3" s="39">
        <v>4.8140969127416597E-2</v>
      </c>
      <c r="D3" s="39">
        <v>0.13101789999999999</v>
      </c>
      <c r="E3" s="39"/>
      <c r="F3" s="39"/>
      <c r="G3" s="39"/>
    </row>
    <row r="4" spans="1:7" x14ac:dyDescent="0.25">
      <c r="B4" s="78" t="s">
        <v>121</v>
      </c>
      <c r="C4" s="39">
        <v>5.8573428541421897E-2</v>
      </c>
      <c r="D4" s="39">
        <v>0.23337350000000001</v>
      </c>
      <c r="E4" s="39">
        <v>0.93281197547912598</v>
      </c>
      <c r="F4" s="39">
        <v>0.83831000328063998</v>
      </c>
      <c r="G4" s="39"/>
    </row>
    <row r="5" spans="1:7" x14ac:dyDescent="0.25">
      <c r="B5" s="78" t="s">
        <v>122</v>
      </c>
      <c r="C5" s="100">
        <v>9.0194649994373308E-2</v>
      </c>
      <c r="D5" s="100">
        <v>6.6924884915351909E-2</v>
      </c>
      <c r="E5" s="100">
        <f>1-E2-E3-E4</f>
        <v>6.7188024520874023E-2</v>
      </c>
      <c r="F5" s="100">
        <f>1-F2-F3-F4</f>
        <v>0.16168999671936002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2023-01-25T00:43:30Z</dcterms:modified>
</cp:coreProperties>
</file>