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05FB551-FA4E-4B91-AD98-63A9F2005429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<sst xmlns="http://schemas.openxmlformats.org/spreadsheetml/2006/main" count="2093" uniqueCount="337">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</sst>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4900336.5625</v>
      </c>
    </row>
    <row r="8" spans="1:3" ht="15" customHeight="1" x14ac:dyDescent="0.25">
      <c r="B8" s="69" t="s">
        <v>8</v>
      </c>
      <c r="C8" s="32">
        <v>0.44500000000000001</v>
      </c>
    </row>
    <row r="9" spans="1:3" ht="15" customHeight="1" x14ac:dyDescent="0.25">
      <c r="B9" s="69" t="s">
        <v>9</v>
      </c>
      <c r="C9" s="33">
        <v>0.89</v>
      </c>
    </row>
    <row r="10" spans="1:3" ht="15" customHeight="1" x14ac:dyDescent="0.25">
      <c r="B10" s="69" t="s">
        <v>10</v>
      </c>
      <c r="C10" s="33">
        <v>0.17105390548706101</v>
      </c>
    </row>
    <row r="11" spans="1:3" ht="15" customHeight="1" x14ac:dyDescent="0.25">
      <c r="B11" s="69" t="s">
        <v>11</v>
      </c>
      <c r="C11" s="32">
        <v>0.38500000000000001</v>
      </c>
    </row>
    <row r="12" spans="1:3" ht="15" customHeight="1" x14ac:dyDescent="0.25">
      <c r="B12" s="69" t="s">
        <v>12</v>
      </c>
      <c r="C12" s="32">
        <v>0.59299999999999997</v>
      </c>
    </row>
    <row r="13" spans="1:3" ht="15" customHeight="1" x14ac:dyDescent="0.25">
      <c r="B13" s="69" t="s">
        <v>13</v>
      </c>
      <c r="C13" s="32">
        <v>0.54600000000000004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0.13469999999999999</v>
      </c>
    </row>
    <row r="24" spans="1:3" ht="15" customHeight="1" x14ac:dyDescent="0.25">
      <c r="B24" s="7" t="s">
        <v>22</v>
      </c>
      <c r="C24" s="33">
        <v>0.43480000000000002</v>
      </c>
    </row>
    <row r="25" spans="1:3" ht="15" customHeight="1" x14ac:dyDescent="0.25">
      <c r="B25" s="7" t="s">
        <v>23</v>
      </c>
      <c r="C25" s="33">
        <v>0.33339999999999997</v>
      </c>
    </row>
    <row r="26" spans="1:3" ht="15" customHeight="1" x14ac:dyDescent="0.25">
      <c r="B26" s="7" t="s">
        <v>24</v>
      </c>
      <c r="C26" s="33">
        <v>9.7100000000000006E-2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0.14423394640432699</v>
      </c>
    </row>
    <row r="30" spans="1:3" ht="14.25" customHeight="1" x14ac:dyDescent="0.25">
      <c r="B30" s="15" t="s">
        <v>27</v>
      </c>
      <c r="C30" s="42">
        <v>6.1032409171830997E-2</v>
      </c>
    </row>
    <row r="31" spans="1:3" ht="14.25" customHeight="1" x14ac:dyDescent="0.25">
      <c r="B31" s="15" t="s">
        <v>28</v>
      </c>
      <c r="C31" s="42">
        <v>0.13601090830408</v>
      </c>
    </row>
    <row r="32" spans="1:3" ht="14.25" customHeight="1" x14ac:dyDescent="0.25">
      <c r="B32" s="15" t="s">
        <v>29</v>
      </c>
      <c r="C32" s="42">
        <v>0.65872273611976195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24.2568573220051</v>
      </c>
    </row>
    <row r="38" spans="1:5" ht="15" customHeight="1" x14ac:dyDescent="0.25">
      <c r="B38" s="65" t="s">
        <v>34</v>
      </c>
      <c r="C38" s="94">
        <v>46.721429212176403</v>
      </c>
      <c r="D38" s="5"/>
      <c r="E38" s="6"/>
    </row>
    <row r="39" spans="1:5" ht="15" customHeight="1" x14ac:dyDescent="0.25">
      <c r="B39" s="65" t="s">
        <v>35</v>
      </c>
      <c r="C39" s="94">
        <v>80.366102044678996</v>
      </c>
      <c r="D39" s="5"/>
      <c r="E39" s="5"/>
    </row>
    <row r="40" spans="1:5" ht="15" customHeight="1" x14ac:dyDescent="0.25">
      <c r="B40" s="65" t="s">
        <v>36</v>
      </c>
      <c r="C40" s="94">
        <v>5.09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19.550403790000001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1.5124200000000001E-2</v>
      </c>
      <c r="D45" s="5"/>
    </row>
    <row r="46" spans="1:5" ht="15.75" customHeight="1" x14ac:dyDescent="0.25">
      <c r="B46" s="65" t="s">
        <v>41</v>
      </c>
      <c r="C46" s="33">
        <v>7.9080070000000002E-2</v>
      </c>
      <c r="D46" s="5"/>
    </row>
    <row r="47" spans="1:5" ht="15.75" customHeight="1" x14ac:dyDescent="0.25">
      <c r="B47" s="65" t="s">
        <v>42</v>
      </c>
      <c r="C47" s="33">
        <v>0.36614970000000002</v>
      </c>
      <c r="D47" s="5"/>
      <c r="E47" s="6"/>
    </row>
    <row r="48" spans="1:5" ht="15" customHeight="1" x14ac:dyDescent="0.25">
      <c r="B48" s="65" t="s">
        <v>43</v>
      </c>
      <c r="C48" s="97">
        <v>0.53964603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0.41849700000000001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0.25755122124660002</v>
      </c>
      <c r="C2" s="43">
        <v>0.95</v>
      </c>
      <c r="D2" s="86">
        <v>33.919644824858139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47.342783690201649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36.416546183419882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6.6341516568287878E-2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7.9809195863914495E-2</v>
      </c>
      <c r="C10" s="43">
        <v>0.95</v>
      </c>
      <c r="D10" s="86">
        <v>15.002033020696739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7.9809195863914495E-2</v>
      </c>
      <c r="C11" s="43">
        <v>0.95</v>
      </c>
      <c r="D11" s="86">
        <v>15.002033020696739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7.9809195863914495E-2</v>
      </c>
      <c r="C12" s="43">
        <v>0.95</v>
      </c>
      <c r="D12" s="86">
        <v>15.002033020696739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7.9809195863914495E-2</v>
      </c>
      <c r="C13" s="43">
        <v>0.95</v>
      </c>
      <c r="D13" s="86">
        <v>15.002033020696739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7.9809195863914495E-2</v>
      </c>
      <c r="C14" s="43">
        <v>0.95</v>
      </c>
      <c r="D14" s="86">
        <v>15.002033020696739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7.9809195863914495E-2</v>
      </c>
      <c r="C15" s="43">
        <v>0.95</v>
      </c>
      <c r="D15" s="86">
        <v>15.002033020696739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0.20461341533285801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0.34829690000000002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0.64</v>
      </c>
      <c r="C18" s="43">
        <v>0.95</v>
      </c>
      <c r="D18" s="86">
        <v>0.95329805118397926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0.95329805118397926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0.29753570000000001</v>
      </c>
      <c r="C21" s="43">
        <v>0.95</v>
      </c>
      <c r="D21" s="86">
        <v>0.74930659609920203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25.542261036937091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4.9019061388624658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7.5210776710299992E-2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6.2246187664461099E-2</v>
      </c>
      <c r="C27" s="43">
        <v>0.95</v>
      </c>
      <c r="D27" s="86">
        <v>21.704422310390239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0.13566659687881699</v>
      </c>
      <c r="C29" s="43">
        <v>0.95</v>
      </c>
      <c r="D29" s="86">
        <v>58.621108559880248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1.146450432690806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4.0000000000000001E-3</v>
      </c>
      <c r="C32" s="43">
        <v>0.95</v>
      </c>
      <c r="D32" s="86">
        <v>0.37139348897646668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0.19396083829999999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0.61492550000000001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0.115914</v>
      </c>
      <c r="C38" s="43">
        <v>0.95</v>
      </c>
      <c r="D38" s="86">
        <v>4.867218577273106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0.32501895652705698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0.31744611859321659</v>
      </c>
      <c r="C3" s="13">
        <f>frac_mam_1_5months * 2.6</f>
        <v>0.31744611859321659</v>
      </c>
      <c r="D3" s="13">
        <f>frac_mam_6_11months * 2.6</f>
        <v>0.44050072729587597</v>
      </c>
      <c r="E3" s="13">
        <f>frac_mam_12_23months * 2.6</f>
        <v>0.46110786795616143</v>
      </c>
      <c r="F3" s="13">
        <f>frac_mam_24_59months * 2.6</f>
        <v>0.22829494476318349</v>
      </c>
    </row>
    <row r="4" spans="1:6" ht="15.75" customHeight="1" x14ac:dyDescent="0.25">
      <c r="A4" s="78" t="s">
        <v>204</v>
      </c>
      <c r="B4" s="13">
        <f>frac_sam_1month * 2.6</f>
        <v>0.20145560204982757</v>
      </c>
      <c r="C4" s="13">
        <f>frac_sam_1_5months * 2.6</f>
        <v>0.20145560204982757</v>
      </c>
      <c r="D4" s="13">
        <f>frac_sam_6_11months * 2.6</f>
        <v>0.35223998427391023</v>
      </c>
      <c r="E4" s="13">
        <f>frac_sam_12_23months * 2.6</f>
        <v>0.2188866287469865</v>
      </c>
      <c r="F4" s="13">
        <f>frac_sam_24_59months * 2.6</f>
        <v>0.12753520011901864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0.44500000000000001</v>
      </c>
      <c r="E2" s="47">
        <f>food_insecure</f>
        <v>0.44500000000000001</v>
      </c>
      <c r="F2" s="47">
        <f>food_insecure</f>
        <v>0.44500000000000001</v>
      </c>
      <c r="G2" s="47">
        <f>food_insecure</f>
        <v>0.44500000000000001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0.44500000000000001</v>
      </c>
      <c r="F5" s="47">
        <f>food_insecure</f>
        <v>0.44500000000000001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0.44500000000000001</v>
      </c>
      <c r="F8" s="47">
        <f>food_insecure</f>
        <v>0.44500000000000001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0.44500000000000001</v>
      </c>
      <c r="F9" s="47">
        <f>food_insecure</f>
        <v>0.44500000000000001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0.59299999999999997</v>
      </c>
      <c r="E10" s="47">
        <f>IF(ISBLANK(comm_deliv), frac_children_health_facility,1)</f>
        <v>0.59299999999999997</v>
      </c>
      <c r="F10" s="47">
        <f>IF(ISBLANK(comm_deliv), frac_children_health_facility,1)</f>
        <v>0.59299999999999997</v>
      </c>
      <c r="G10" s="47">
        <f>IF(ISBLANK(comm_deliv), frac_children_health_facility,1)</f>
        <v>0.59299999999999997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0.44500000000000001</v>
      </c>
      <c r="I15" s="47">
        <f>food_insecure</f>
        <v>0.44500000000000001</v>
      </c>
      <c r="J15" s="47">
        <f>food_insecure</f>
        <v>0.44500000000000001</v>
      </c>
      <c r="K15" s="47">
        <f>food_insecure</f>
        <v>0.44500000000000001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0.38500000000000001</v>
      </c>
      <c r="I18" s="47">
        <f>frac_PW_health_facility</f>
        <v>0.38500000000000001</v>
      </c>
      <c r="J18" s="47">
        <f>frac_PW_health_facility</f>
        <v>0.38500000000000001</v>
      </c>
      <c r="K18" s="47">
        <f>frac_PW_health_facility</f>
        <v>0.38500000000000001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0.89</v>
      </c>
      <c r="I19" s="47">
        <f>frac_malaria_risk</f>
        <v>0.89</v>
      </c>
      <c r="J19" s="47">
        <f>frac_malaria_risk</f>
        <v>0.89</v>
      </c>
      <c r="K19" s="47">
        <f>frac_malaria_risk</f>
        <v>0.89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0.54600000000000004</v>
      </c>
      <c r="M24" s="47">
        <f>famplan_unmet_need</f>
        <v>0.54600000000000004</v>
      </c>
      <c r="N24" s="47">
        <f>famplan_unmet_need</f>
        <v>0.54600000000000004</v>
      </c>
      <c r="O24" s="47">
        <f>famplan_unmet_need</f>
        <v>0.54600000000000004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0.48364859884357425</v>
      </c>
      <c r="M25" s="47">
        <f>(1-food_insecure)*(0.49)+food_insecure*(0.7)</f>
        <v>0.58345000000000002</v>
      </c>
      <c r="N25" s="47">
        <f>(1-food_insecure)*(0.49)+food_insecure*(0.7)</f>
        <v>0.58345000000000002</v>
      </c>
      <c r="O25" s="47">
        <f>(1-food_insecure)*(0.49)+food_insecure*(0.7)</f>
        <v>0.58345000000000002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0.20727797093296041</v>
      </c>
      <c r="M26" s="47">
        <f>(1-food_insecure)*(0.21)+food_insecure*(0.3)</f>
        <v>0.25004999999999999</v>
      </c>
      <c r="N26" s="47">
        <f>(1-food_insecure)*(0.21)+food_insecure*(0.3)</f>
        <v>0.25004999999999999</v>
      </c>
      <c r="O26" s="47">
        <f>(1-food_insecure)*(0.21)+food_insecure*(0.3)</f>
        <v>0.25004999999999999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0.13801952473640433</v>
      </c>
      <c r="M27" s="47">
        <f>(1-food_insecure)*(0.3)</f>
        <v>0.16649999999999998</v>
      </c>
      <c r="N27" s="47">
        <f>(1-food_insecure)*(0.3)</f>
        <v>0.16649999999999998</v>
      </c>
      <c r="O27" s="47">
        <f>(1-food_insecure)*(0.3)</f>
        <v>0.16649999999999998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0.17105390548706101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0.89</v>
      </c>
      <c r="D34" s="47">
        <f t="shared" si="3"/>
        <v>0.89</v>
      </c>
      <c r="E34" s="47">
        <f t="shared" si="3"/>
        <v>0.89</v>
      </c>
      <c r="F34" s="47">
        <f t="shared" si="3"/>
        <v>0.89</v>
      </c>
      <c r="G34" s="47">
        <f t="shared" si="3"/>
        <v>0.89</v>
      </c>
      <c r="H34" s="47">
        <f t="shared" si="3"/>
        <v>0.89</v>
      </c>
      <c r="I34" s="47">
        <f t="shared" si="3"/>
        <v>0.89</v>
      </c>
      <c r="J34" s="47">
        <f t="shared" si="3"/>
        <v>0.89</v>
      </c>
      <c r="K34" s="47">
        <f t="shared" si="3"/>
        <v>0.89</v>
      </c>
      <c r="L34" s="47">
        <f t="shared" si="3"/>
        <v>0.89</v>
      </c>
      <c r="M34" s="47">
        <f t="shared" si="3"/>
        <v>0.89</v>
      </c>
      <c r="N34" s="47">
        <f t="shared" si="3"/>
        <v>0.89</v>
      </c>
      <c r="O34" s="47">
        <f t="shared" si="3"/>
        <v>0.89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1166084.7932</v>
      </c>
      <c r="C2" s="37">
        <v>1342000</v>
      </c>
      <c r="D2" s="37">
        <v>1898000</v>
      </c>
      <c r="E2" s="37">
        <v>1211000</v>
      </c>
      <c r="F2" s="37">
        <v>823000</v>
      </c>
      <c r="G2" s="9">
        <f t="shared" ref="G2:G40" si="0">C2+D2+E2+F2</f>
        <v>5274000</v>
      </c>
      <c r="H2" s="9">
        <f t="shared" ref="H2:H40" si="1">(B2 + stillbirth*B2/(1000-stillbirth))/(1-abortion)</f>
        <v>1351519.1000448654</v>
      </c>
      <c r="I2" s="9">
        <f t="shared" ref="I2:I40" si="2">G2-H2</f>
        <v>3922480.8999551348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1202877.5967999999</v>
      </c>
      <c r="C3" s="37">
        <v>1398000</v>
      </c>
      <c r="D3" s="37">
        <v>1986000</v>
      </c>
      <c r="E3" s="37">
        <v>1253000</v>
      </c>
      <c r="F3" s="37">
        <v>854000</v>
      </c>
      <c r="G3" s="9">
        <f t="shared" si="0"/>
        <v>5491000</v>
      </c>
      <c r="H3" s="9">
        <f t="shared" si="1"/>
        <v>1394162.805802437</v>
      </c>
      <c r="I3" s="9">
        <f t="shared" si="2"/>
        <v>4096837.194197563</v>
      </c>
    </row>
    <row r="4" spans="1:9" ht="15.75" customHeight="1" x14ac:dyDescent="0.25">
      <c r="A4" s="69">
        <f t="shared" si="3"/>
        <v>2023</v>
      </c>
      <c r="B4" s="36">
        <v>1240620.2952000001</v>
      </c>
      <c r="C4" s="37">
        <v>1456000</v>
      </c>
      <c r="D4" s="37">
        <v>2079000</v>
      </c>
      <c r="E4" s="37">
        <v>1298000</v>
      </c>
      <c r="F4" s="37">
        <v>886000</v>
      </c>
      <c r="G4" s="9">
        <f t="shared" si="0"/>
        <v>5719000</v>
      </c>
      <c r="H4" s="9">
        <f t="shared" si="1"/>
        <v>1437907.4614846793</v>
      </c>
      <c r="I4" s="9">
        <f t="shared" si="2"/>
        <v>4281092.538515321</v>
      </c>
    </row>
    <row r="5" spans="1:9" ht="15.75" customHeight="1" x14ac:dyDescent="0.25">
      <c r="A5" s="69">
        <f t="shared" si="3"/>
        <v>2024</v>
      </c>
      <c r="B5" s="36">
        <v>1279326.1516</v>
      </c>
      <c r="C5" s="37">
        <v>1516000</v>
      </c>
      <c r="D5" s="37">
        <v>2176000</v>
      </c>
      <c r="E5" s="37">
        <v>1348000</v>
      </c>
      <c r="F5" s="37">
        <v>918000</v>
      </c>
      <c r="G5" s="9">
        <f t="shared" si="0"/>
        <v>5958000</v>
      </c>
      <c r="H5" s="9">
        <f t="shared" si="1"/>
        <v>1482768.4394455005</v>
      </c>
      <c r="I5" s="9">
        <f t="shared" si="2"/>
        <v>4475231.5605544997</v>
      </c>
    </row>
    <row r="6" spans="1:9" ht="15.75" customHeight="1" x14ac:dyDescent="0.25">
      <c r="A6" s="69">
        <f t="shared" si="3"/>
        <v>2025</v>
      </c>
      <c r="B6" s="36">
        <v>1319052.5190000001</v>
      </c>
      <c r="C6" s="37">
        <v>1578000</v>
      </c>
      <c r="D6" s="37">
        <v>2276000</v>
      </c>
      <c r="E6" s="37">
        <v>1403000</v>
      </c>
      <c r="F6" s="37">
        <v>951000</v>
      </c>
      <c r="G6" s="9">
        <f t="shared" si="0"/>
        <v>6208000</v>
      </c>
      <c r="H6" s="9">
        <f t="shared" si="1"/>
        <v>1528812.2131312541</v>
      </c>
      <c r="I6" s="9">
        <f t="shared" si="2"/>
        <v>4679187.7868687455</v>
      </c>
    </row>
    <row r="7" spans="1:9" ht="15.75" customHeight="1" x14ac:dyDescent="0.25">
      <c r="A7" s="69">
        <f t="shared" si="3"/>
        <v>2026</v>
      </c>
      <c r="B7" s="36">
        <v>1358170.7723999999</v>
      </c>
      <c r="C7" s="37">
        <v>1638000</v>
      </c>
      <c r="D7" s="37">
        <v>2377000</v>
      </c>
      <c r="E7" s="37">
        <v>1462000</v>
      </c>
      <c r="F7" s="37">
        <v>982000</v>
      </c>
      <c r="G7" s="9">
        <f t="shared" si="0"/>
        <v>6459000</v>
      </c>
      <c r="H7" s="9">
        <f t="shared" si="1"/>
        <v>1574151.168701895</v>
      </c>
      <c r="I7" s="9">
        <f t="shared" si="2"/>
        <v>4884848.8312981054</v>
      </c>
    </row>
    <row r="8" spans="1:9" ht="15.75" customHeight="1" x14ac:dyDescent="0.25">
      <c r="A8" s="69">
        <f t="shared" si="3"/>
        <v>2027</v>
      </c>
      <c r="B8" s="36">
        <v>1398170.9398000001</v>
      </c>
      <c r="C8" s="37">
        <v>1701000</v>
      </c>
      <c r="D8" s="37">
        <v>2482000</v>
      </c>
      <c r="E8" s="37">
        <v>1528000</v>
      </c>
      <c r="F8" s="37">
        <v>1014000</v>
      </c>
      <c r="G8" s="9">
        <f t="shared" si="0"/>
        <v>6725000</v>
      </c>
      <c r="H8" s="9">
        <f t="shared" si="1"/>
        <v>1620512.2828861703</v>
      </c>
      <c r="I8" s="9">
        <f t="shared" si="2"/>
        <v>5104487.7171138301</v>
      </c>
    </row>
    <row r="9" spans="1:9" ht="15.75" customHeight="1" x14ac:dyDescent="0.25">
      <c r="A9" s="69">
        <f t="shared" si="3"/>
        <v>2028</v>
      </c>
      <c r="B9" s="36">
        <v>1439011.1148000001</v>
      </c>
      <c r="C9" s="37">
        <v>1765000</v>
      </c>
      <c r="D9" s="37">
        <v>2590000</v>
      </c>
      <c r="E9" s="37">
        <v>1599000</v>
      </c>
      <c r="F9" s="37">
        <v>1049000</v>
      </c>
      <c r="G9" s="9">
        <f t="shared" si="0"/>
        <v>7003000</v>
      </c>
      <c r="H9" s="9">
        <f t="shared" si="1"/>
        <v>1667846.9852024605</v>
      </c>
      <c r="I9" s="9">
        <f t="shared" si="2"/>
        <v>5335153.0147975395</v>
      </c>
    </row>
    <row r="10" spans="1:9" ht="15.75" customHeight="1" x14ac:dyDescent="0.25">
      <c r="A10" s="69">
        <f t="shared" si="3"/>
        <v>2029</v>
      </c>
      <c r="B10" s="36">
        <v>1480649.391000001</v>
      </c>
      <c r="C10" s="37">
        <v>1832000</v>
      </c>
      <c r="D10" s="37">
        <v>2702000</v>
      </c>
      <c r="E10" s="37">
        <v>1674000</v>
      </c>
      <c r="F10" s="37">
        <v>1084000</v>
      </c>
      <c r="G10" s="9">
        <f t="shared" si="0"/>
        <v>7292000</v>
      </c>
      <c r="H10" s="9">
        <f t="shared" si="1"/>
        <v>1716106.7051691483</v>
      </c>
      <c r="I10" s="9">
        <f t="shared" si="2"/>
        <v>5575893.2948308513</v>
      </c>
    </row>
    <row r="11" spans="1:9" ht="15.75" customHeight="1" x14ac:dyDescent="0.25">
      <c r="A11" s="69">
        <f t="shared" si="3"/>
        <v>2030</v>
      </c>
      <c r="B11" s="36">
        <v>1523043.862</v>
      </c>
      <c r="C11" s="37">
        <v>1901000</v>
      </c>
      <c r="D11" s="37">
        <v>2817000</v>
      </c>
      <c r="E11" s="37">
        <v>1754000</v>
      </c>
      <c r="F11" s="37">
        <v>1121000</v>
      </c>
      <c r="G11" s="9">
        <f t="shared" si="0"/>
        <v>7593000</v>
      </c>
      <c r="H11" s="9">
        <f t="shared" si="1"/>
        <v>1765242.8723046109</v>
      </c>
      <c r="I11" s="9">
        <f t="shared" si="2"/>
        <v>5827757.1276953891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2990279.3505666587</v>
      </c>
      <c r="I12" s="9">
        <f t="shared" si="2"/>
        <v>15593389.649433341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3048230.5007714392</v>
      </c>
      <c r="I13" s="9">
        <f t="shared" si="2"/>
        <v>16126349.499228561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3117771.8810171755</v>
      </c>
      <c r="I14" s="9">
        <f t="shared" si="2"/>
        <v>16658484.118982825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3175723.0312219555</v>
      </c>
      <c r="I15" s="9">
        <f t="shared" si="2"/>
        <v>17211004.968778044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5.0711218856518943E-3</v>
      </c>
    </row>
    <row r="4" spans="1:8" ht="15.75" customHeight="1" x14ac:dyDescent="0.25">
      <c r="B4" s="11" t="s">
        <v>69</v>
      </c>
      <c r="C4" s="38">
        <v>0.20159308400944581</v>
      </c>
    </row>
    <row r="5" spans="1:8" ht="15.75" customHeight="1" x14ac:dyDescent="0.25">
      <c r="B5" s="11" t="s">
        <v>70</v>
      </c>
      <c r="C5" s="38">
        <v>7.0841089476469304E-2</v>
      </c>
    </row>
    <row r="6" spans="1:8" ht="15.75" customHeight="1" x14ac:dyDescent="0.25">
      <c r="B6" s="11" t="s">
        <v>71</v>
      </c>
      <c r="C6" s="38">
        <v>0.26291722844531817</v>
      </c>
    </row>
    <row r="7" spans="1:8" ht="15.75" customHeight="1" x14ac:dyDescent="0.25">
      <c r="B7" s="11" t="s">
        <v>72</v>
      </c>
      <c r="C7" s="38">
        <v>0.30852125846130529</v>
      </c>
    </row>
    <row r="8" spans="1:8" ht="15.75" customHeight="1" x14ac:dyDescent="0.25">
      <c r="B8" s="11" t="s">
        <v>73</v>
      </c>
      <c r="C8" s="38">
        <v>6.6698158995326766E-3</v>
      </c>
    </row>
    <row r="9" spans="1:8" ht="15.75" customHeight="1" x14ac:dyDescent="0.25">
      <c r="B9" s="11" t="s">
        <v>74</v>
      </c>
      <c r="C9" s="38">
        <v>6.0829638249310113E-2</v>
      </c>
    </row>
    <row r="10" spans="1:8" ht="15.75" customHeight="1" x14ac:dyDescent="0.25">
      <c r="B10" s="11" t="s">
        <v>75</v>
      </c>
      <c r="C10" s="38">
        <v>8.3556763572966736E-2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0.1295052050736441</v>
      </c>
      <c r="D14" s="38">
        <v>0.1295052050736441</v>
      </c>
      <c r="E14" s="38">
        <v>0.1295052050736441</v>
      </c>
      <c r="F14" s="38">
        <v>0.1295052050736441</v>
      </c>
    </row>
    <row r="15" spans="1:8" ht="15.75" customHeight="1" x14ac:dyDescent="0.25">
      <c r="B15" s="11" t="s">
        <v>82</v>
      </c>
      <c r="C15" s="38">
        <v>0.19539216150558139</v>
      </c>
      <c r="D15" s="38">
        <v>0.19539216150558139</v>
      </c>
      <c r="E15" s="38">
        <v>0.19539216150558139</v>
      </c>
      <c r="F15" s="38">
        <v>0.19539216150558139</v>
      </c>
    </row>
    <row r="16" spans="1:8" ht="15.75" customHeight="1" x14ac:dyDescent="0.25">
      <c r="B16" s="11" t="s">
        <v>83</v>
      </c>
      <c r="C16" s="38">
        <v>3.4671812811348728E-2</v>
      </c>
      <c r="D16" s="38">
        <v>3.4671812811348728E-2</v>
      </c>
      <c r="E16" s="38">
        <v>3.4671812811348728E-2</v>
      </c>
      <c r="F16" s="38">
        <v>3.4671812811348728E-2</v>
      </c>
    </row>
    <row r="17" spans="1:8" ht="15.75" customHeight="1" x14ac:dyDescent="0.25">
      <c r="B17" s="11" t="s">
        <v>84</v>
      </c>
      <c r="C17" s="38">
        <v>9.4646993726975066E-3</v>
      </c>
      <c r="D17" s="38">
        <v>9.4646993726975066E-3</v>
      </c>
      <c r="E17" s="38">
        <v>9.4646993726975066E-3</v>
      </c>
      <c r="F17" s="38">
        <v>9.4646993726975066E-3</v>
      </c>
    </row>
    <row r="18" spans="1:8" ht="15.75" customHeight="1" x14ac:dyDescent="0.25">
      <c r="B18" s="11" t="s">
        <v>85</v>
      </c>
      <c r="C18" s="38">
        <v>0.27475514174548932</v>
      </c>
      <c r="D18" s="38">
        <v>0.27475514174548932</v>
      </c>
      <c r="E18" s="38">
        <v>0.27475514174548932</v>
      </c>
      <c r="F18" s="38">
        <v>0.27475514174548932</v>
      </c>
    </row>
    <row r="19" spans="1:8" ht="15.75" customHeight="1" x14ac:dyDescent="0.25">
      <c r="B19" s="11" t="s">
        <v>86</v>
      </c>
      <c r="C19" s="38">
        <v>1.2696035408752851E-2</v>
      </c>
      <c r="D19" s="38">
        <v>1.2696035408752851E-2</v>
      </c>
      <c r="E19" s="38">
        <v>1.2696035408752851E-2</v>
      </c>
      <c r="F19" s="38">
        <v>1.2696035408752851E-2</v>
      </c>
    </row>
    <row r="20" spans="1:8" ht="15.75" customHeight="1" x14ac:dyDescent="0.25">
      <c r="B20" s="11" t="s">
        <v>87</v>
      </c>
      <c r="C20" s="38">
        <v>4.3681413272862414E-3</v>
      </c>
      <c r="D20" s="38">
        <v>4.3681413272862414E-3</v>
      </c>
      <c r="E20" s="38">
        <v>4.3681413272862414E-3</v>
      </c>
      <c r="F20" s="38">
        <v>4.3681413272862414E-3</v>
      </c>
    </row>
    <row r="21" spans="1:8" ht="15.75" customHeight="1" x14ac:dyDescent="0.25">
      <c r="B21" s="11" t="s">
        <v>88</v>
      </c>
      <c r="C21" s="38">
        <v>8.8282279172302719E-2</v>
      </c>
      <c r="D21" s="38">
        <v>8.8282279172302719E-2</v>
      </c>
      <c r="E21" s="38">
        <v>8.8282279172302719E-2</v>
      </c>
      <c r="F21" s="38">
        <v>8.8282279172302719E-2</v>
      </c>
    </row>
    <row r="22" spans="1:8" ht="15.75" customHeight="1" x14ac:dyDescent="0.25">
      <c r="B22" s="11" t="s">
        <v>89</v>
      </c>
      <c r="C22" s="38">
        <v>0.25086452358289713</v>
      </c>
      <c r="D22" s="38">
        <v>0.25086452358289713</v>
      </c>
      <c r="E22" s="38">
        <v>0.25086452358289713</v>
      </c>
      <c r="F22" s="38">
        <v>0.25086452358289713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8.7709603999999997E-2</v>
      </c>
    </row>
    <row r="27" spans="1:8" ht="15.75" customHeight="1" x14ac:dyDescent="0.25">
      <c r="B27" s="11" t="s">
        <v>92</v>
      </c>
      <c r="C27" s="38">
        <v>8.7931239999999994E-3</v>
      </c>
    </row>
    <row r="28" spans="1:8" ht="15.75" customHeight="1" x14ac:dyDescent="0.25">
      <c r="B28" s="11" t="s">
        <v>93</v>
      </c>
      <c r="C28" s="38">
        <v>0.15523166899999999</v>
      </c>
    </row>
    <row r="29" spans="1:8" ht="15.75" customHeight="1" x14ac:dyDescent="0.25">
      <c r="B29" s="11" t="s">
        <v>94</v>
      </c>
      <c r="C29" s="38">
        <v>0.16945306099999999</v>
      </c>
    </row>
    <row r="30" spans="1:8" ht="15.75" customHeight="1" x14ac:dyDescent="0.25">
      <c r="B30" s="11" t="s">
        <v>95</v>
      </c>
      <c r="C30" s="38">
        <v>0.106213539</v>
      </c>
    </row>
    <row r="31" spans="1:8" ht="15.75" customHeight="1" x14ac:dyDescent="0.25">
      <c r="B31" s="11" t="s">
        <v>96</v>
      </c>
      <c r="C31" s="38">
        <v>0.110723503</v>
      </c>
    </row>
    <row r="32" spans="1:8" ht="15.75" customHeight="1" x14ac:dyDescent="0.25">
      <c r="B32" s="11" t="s">
        <v>97</v>
      </c>
      <c r="C32" s="38">
        <v>1.8926927999999999E-2</v>
      </c>
    </row>
    <row r="33" spans="2:3" ht="15.75" customHeight="1" x14ac:dyDescent="0.25">
      <c r="B33" s="11" t="s">
        <v>98</v>
      </c>
      <c r="C33" s="38">
        <v>8.5375593999999999E-2</v>
      </c>
    </row>
    <row r="34" spans="2:3" ht="15.75" customHeight="1" x14ac:dyDescent="0.25">
      <c r="B34" s="11" t="s">
        <v>99</v>
      </c>
      <c r="C34" s="38">
        <v>0.25757297699999998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0.48429451838071225</v>
      </c>
      <c r="D2" s="99">
        <f>IFERROR(1-_xlfn.NORM.DIST(_xlfn.NORM.INV(SUM(D4:D5), 0, 1) + 1, 0, 1, TRUE), "")</f>
        <v>0.48429451838071225</v>
      </c>
      <c r="E2" s="99">
        <f>IFERROR(1-_xlfn.NORM.DIST(_xlfn.NORM.INV(SUM(E4:E5), 0, 1) + 1, 0, 1, TRUE), "")</f>
        <v>0.37819763528730388</v>
      </c>
      <c r="F2" s="99">
        <f>IFERROR(1-_xlfn.NORM.DIST(_xlfn.NORM.INV(SUM(F4:F5), 0, 1) + 1, 0, 1, TRUE), "")</f>
        <v>0.18223200701714215</v>
      </c>
      <c r="G2" s="99">
        <f>IFERROR(1-_xlfn.NORM.DIST(_xlfn.NORM.INV(SUM(G4:G5), 0, 1) + 1, 0, 1, TRUE), "")</f>
        <v>0.15300379734596647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0.34733435556357023</v>
      </c>
      <c r="D3" s="99">
        <f>IFERROR(_xlfn.NORM.DIST(_xlfn.NORM.INV(SUM(D4:D5), 0, 1) + 1, 0, 1, TRUE) - SUM(D4:D5), "")</f>
        <v>0.34733435556357023</v>
      </c>
      <c r="E3" s="99">
        <f>IFERROR(_xlfn.NORM.DIST(_xlfn.NORM.INV(SUM(E4:E5), 0, 1) + 1, 0, 1, TRUE) - SUM(E4:E5), "")</f>
        <v>0.37663675588939632</v>
      </c>
      <c r="F3" s="99">
        <f>IFERROR(_xlfn.NORM.DIST(_xlfn.NORM.INV(SUM(F4:F5), 0, 1) + 1, 0, 1, TRUE) - SUM(F4:F5), "")</f>
        <v>0.3548591885662008</v>
      </c>
      <c r="G3" s="99">
        <f>IFERROR(_xlfn.NORM.DIST(_xlfn.NORM.INV(SUM(G4:G5), 0, 1) + 1, 0, 1, TRUE) - SUM(G4:G5), "")</f>
        <v>0.33756798464694648</v>
      </c>
    </row>
    <row r="4" spans="1:15" ht="15.75" customHeight="1" x14ac:dyDescent="0.25">
      <c r="B4" s="69" t="s">
        <v>104</v>
      </c>
      <c r="C4" s="39">
        <v>8.670608699321751E-2</v>
      </c>
      <c r="D4" s="39">
        <v>8.670608699321751E-2</v>
      </c>
      <c r="E4" s="39">
        <v>0.159096404910088</v>
      </c>
      <c r="F4" s="39">
        <v>0.22412359714508101</v>
      </c>
      <c r="G4" s="39">
        <v>0.245774075388908</v>
      </c>
    </row>
    <row r="5" spans="1:15" ht="15.75" customHeight="1" x14ac:dyDescent="0.25">
      <c r="B5" s="69" t="s">
        <v>105</v>
      </c>
      <c r="C5" s="39">
        <v>8.16650390625E-2</v>
      </c>
      <c r="D5" s="39">
        <v>8.16650390625E-2</v>
      </c>
      <c r="E5" s="39">
        <v>8.6069203913211809E-2</v>
      </c>
      <c r="F5" s="39">
        <v>0.23878520727157601</v>
      </c>
      <c r="G5" s="39">
        <v>0.26365414261817899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0.43767405519755354</v>
      </c>
      <c r="D8" s="99">
        <f>IFERROR(1-_xlfn.NORM.DIST(_xlfn.NORM.INV(SUM(D10:D11), 0, 1) + 1, 0, 1, TRUE), "")</f>
        <v>0.43767405519755354</v>
      </c>
      <c r="E8" s="99">
        <f>IFERROR(1-_xlfn.NORM.DIST(_xlfn.NORM.INV(SUM(E10:E11), 0, 1) + 1, 0, 1, TRUE), "")</f>
        <v>0.3121936901963791</v>
      </c>
      <c r="F8" s="99">
        <f>IFERROR(1-_xlfn.NORM.DIST(_xlfn.NORM.INV(SUM(F10:F11), 0, 1) + 1, 0, 1, TRUE), "")</f>
        <v>0.35890624967514306</v>
      </c>
      <c r="G8" s="99">
        <f>IFERROR(1-_xlfn.NORM.DIST(_xlfn.NORM.INV(SUM(G10:G11), 0, 1) + 1, 0, 1, TRUE), "")</f>
        <v>0.53766235815195151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0.3627483599397372</v>
      </c>
      <c r="D9" s="99">
        <f>IFERROR(_xlfn.NORM.DIST(_xlfn.NORM.INV(SUM(D10:D11), 0, 1) + 1, 0, 1, TRUE) - SUM(D10:D11), "")</f>
        <v>0.3627483599397372</v>
      </c>
      <c r="E9" s="99">
        <f>IFERROR(_xlfn.NORM.DIST(_xlfn.NORM.INV(SUM(E10:E11), 0, 1) + 1, 0, 1, TRUE) - SUM(E10:E11), "")</f>
        <v>0.38290603612293389</v>
      </c>
      <c r="F9" s="99">
        <f>IFERROR(_xlfn.NORM.DIST(_xlfn.NORM.INV(SUM(F10:F11), 0, 1) + 1, 0, 1, TRUE) - SUM(F10:F11), "")</f>
        <v>0.37955740543903083</v>
      </c>
      <c r="G9" s="99">
        <f>IFERROR(_xlfn.NORM.DIST(_xlfn.NORM.INV(SUM(G10:G11), 0, 1) + 1, 0, 1, TRUE) - SUM(G10:G11), "")</f>
        <v>0.32547989381643222</v>
      </c>
    </row>
    <row r="10" spans="1:15" ht="15.75" customHeight="1" x14ac:dyDescent="0.25">
      <c r="B10" s="69" t="s">
        <v>109</v>
      </c>
      <c r="C10" s="39">
        <v>0.122094660997391</v>
      </c>
      <c r="D10" s="39">
        <v>0.122094660997391</v>
      </c>
      <c r="E10" s="39">
        <v>0.16942335665225999</v>
      </c>
      <c r="F10" s="39">
        <v>0.17734917998313901</v>
      </c>
      <c r="G10" s="39">
        <v>8.7805747985839802E-2</v>
      </c>
    </row>
    <row r="11" spans="1:15" ht="15.75" customHeight="1" x14ac:dyDescent="0.25">
      <c r="B11" s="69" t="s">
        <v>110</v>
      </c>
      <c r="C11" s="39">
        <v>7.7482923865318298E-2</v>
      </c>
      <c r="D11" s="39">
        <v>7.7482923865318298E-2</v>
      </c>
      <c r="E11" s="39">
        <v>0.13547691702842701</v>
      </c>
      <c r="F11" s="39">
        <v>8.4187164902687114E-2</v>
      </c>
      <c r="G11" s="39">
        <v>4.9052000045776402E-2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0.76261907750000002</v>
      </c>
      <c r="D14" s="40">
        <v>0.76158313046600001</v>
      </c>
      <c r="E14" s="40">
        <v>0.76158313046600001</v>
      </c>
      <c r="F14" s="40">
        <v>0.73774203991099996</v>
      </c>
      <c r="G14" s="40">
        <v>0.73774203991099996</v>
      </c>
      <c r="H14" s="41">
        <v>0.58700000000000008</v>
      </c>
      <c r="I14" s="41">
        <v>0.58700000000000008</v>
      </c>
      <c r="J14" s="41">
        <v>0.58700000000000008</v>
      </c>
      <c r="K14" s="41">
        <v>0.58700000000000008</v>
      </c>
      <c r="L14" s="41">
        <v>0.47799999999999998</v>
      </c>
      <c r="M14" s="41">
        <v>0.47799999999999998</v>
      </c>
      <c r="N14" s="41">
        <v>0.47799999999999998</v>
      </c>
      <c r="O14" s="41">
        <v>0.47799999999999998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0.3191537960765175</v>
      </c>
      <c r="D15" s="99">
        <f t="shared" si="0"/>
        <v>0.31872025535062959</v>
      </c>
      <c r="E15" s="99">
        <f t="shared" si="0"/>
        <v>0.31872025535062959</v>
      </c>
      <c r="F15" s="99">
        <f t="shared" si="0"/>
        <v>0.30874283047663376</v>
      </c>
      <c r="G15" s="99">
        <f t="shared" si="0"/>
        <v>0.30874283047663376</v>
      </c>
      <c r="H15" s="99">
        <f t="shared" si="0"/>
        <v>0.24565773900000004</v>
      </c>
      <c r="I15" s="99">
        <f t="shared" si="0"/>
        <v>0.24565773900000004</v>
      </c>
      <c r="J15" s="99">
        <f t="shared" si="0"/>
        <v>0.24565773900000004</v>
      </c>
      <c r="K15" s="99">
        <f t="shared" si="0"/>
        <v>0.24565773900000004</v>
      </c>
      <c r="L15" s="99">
        <f t="shared" si="0"/>
        <v>0.200041566</v>
      </c>
      <c r="M15" s="99">
        <f t="shared" si="0"/>
        <v>0.200041566</v>
      </c>
      <c r="N15" s="99">
        <f t="shared" si="0"/>
        <v>0.200041566</v>
      </c>
      <c r="O15" s="99">
        <f t="shared" si="0"/>
        <v>0.200041566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0.34035491943359403</v>
      </c>
      <c r="D2" s="39">
        <v>0.2170175</v>
      </c>
      <c r="E2" s="39"/>
      <c r="F2" s="39"/>
      <c r="G2" s="39"/>
    </row>
    <row r="3" spans="1:7" x14ac:dyDescent="0.25">
      <c r="B3" s="78" t="s">
        <v>120</v>
      </c>
      <c r="C3" s="39">
        <v>0.58647167682647694</v>
      </c>
      <c r="D3" s="39">
        <v>0.64687280000000003</v>
      </c>
      <c r="E3" s="39"/>
      <c r="F3" s="39"/>
      <c r="G3" s="39"/>
    </row>
    <row r="4" spans="1:7" x14ac:dyDescent="0.25">
      <c r="B4" s="78" t="s">
        <v>121</v>
      </c>
      <c r="C4" s="39">
        <v>4.6230707317590693E-2</v>
      </c>
      <c r="D4" s="39">
        <v>0.1213887</v>
      </c>
      <c r="E4" s="39">
        <v>0.98333287239074707</v>
      </c>
      <c r="F4" s="39">
        <v>0.78482824563980103</v>
      </c>
      <c r="G4" s="39"/>
    </row>
    <row r="5" spans="1:7" x14ac:dyDescent="0.25">
      <c r="B5" s="78" t="s">
        <v>122</v>
      </c>
      <c r="C5" s="100">
        <v>2.6942685246467601E-2</v>
      </c>
      <c r="D5" s="100">
        <v>1.47210322320461E-2</v>
      </c>
      <c r="E5" s="100">
        <f>1-E2-E3-E4</f>
        <v>1.666712760925293E-2</v>
      </c>
      <c r="F5" s="100">
        <f>1-F2-F3-F4</f>
        <v>0.21517175436019897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2023-01-25T00:44:10Z</dcterms:modified>
</cp:coreProperties>
</file>