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94C7222F-1CD9-384E-8861-314FCD94D97B}" xr6:coauthVersionLast="31" xr6:coauthVersionMax="31" xr10:uidLastSave="{00000000-0000-0000-0000-000000000000}"/>
  <bookViews>
    <workbookView xWindow="0" yWindow="460" windowWidth="20740" windowHeight="11760" tabRatio="954" firstSheet="26" activeTab="30" xr2:uid="{00000000-000D-0000-FFFF-FFFF00000000}"/>
  </bookViews>
  <sheets>
    <sheet name="Baseline year demographics" sheetId="1" r:id="rId1"/>
    <sheet name="Demographic projections" sheetId="2" r:id="rId2"/>
    <sheet name="Annual prevalence" sheetId="46" r:id="rId3"/>
    <sheet name="Causes of death" sheetId="4" r:id="rId4"/>
    <sheet name="Distributions" sheetId="5" r:id="rId5"/>
    <sheet name="Incidence of conditions" sheetId="7" r:id="rId6"/>
    <sheet name="Prevalence of anaemia" sheetId="29" r:id="rId7"/>
    <sheet name="Distribution births" sheetId="36" r:id="rId8"/>
    <sheet name="Birth outcomes &amp; risks" sheetId="6" r:id="rId9"/>
    <sheet name="Relative risks" sheetId="26" r:id="rId10"/>
    <sheet name="Odds ratios" sheetId="27" r:id="rId11"/>
    <sheet name="IYCF package odds ratios" sheetId="32" r:id="rId12"/>
    <sheet name="IYCF packages" sheetId="33" r:id="rId13"/>
    <sheet name="IYCF cost &amp; coverage" sheetId="35" r:id="rId14"/>
    <sheet name="Appropriate breastfeeding" sheetId="19" r:id="rId15"/>
    <sheet name="Programs birth outcomes" sheetId="22" r:id="rId16"/>
    <sheet name="Programs anaemia" sheetId="30" r:id="rId17"/>
    <sheet name="Programs wasting" sheetId="31" r:id="rId18"/>
    <sheet name="Programs for children" sheetId="28" r:id="rId19"/>
    <sheet name="Programs family planning" sheetId="34" r:id="rId20"/>
    <sheet name="Programs for PW" sheetId="38" r:id="rId21"/>
    <sheet name="Programs birth age" sheetId="37" r:id="rId22"/>
    <sheet name="Programs target population" sheetId="21" r:id="rId23"/>
    <sheet name="Programs impacted population" sheetId="39" r:id="rId24"/>
    <sheet name="Program dependencies" sheetId="40" r:id="rId25"/>
    <sheet name="Program risk areas" sheetId="41" r:id="rId26"/>
    <sheet name="Population risk areas" sheetId="42" r:id="rId27"/>
    <sheet name="Programs cost and coverage" sheetId="20" r:id="rId28"/>
    <sheet name="Programs annual spending" sheetId="43" r:id="rId29"/>
    <sheet name="Reference programs" sheetId="44" r:id="rId30"/>
    <sheet name="Programs to include" sheetId="45" r:id="rId3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7" l="1"/>
  <c r="E6" i="7"/>
  <c r="D6" i="7"/>
  <c r="C6" i="7"/>
  <c r="B6" i="7"/>
  <c r="D40" i="20" s="1"/>
  <c r="F5" i="7"/>
  <c r="E5" i="7"/>
  <c r="D5" i="7"/>
  <c r="C5" i="7"/>
  <c r="B5" i="7"/>
  <c r="D39" i="20" s="1"/>
  <c r="G3" i="5"/>
  <c r="D3" i="5"/>
  <c r="C3" i="5"/>
  <c r="E9" i="5"/>
  <c r="D9" i="5"/>
  <c r="G2" i="5"/>
  <c r="F2" i="5"/>
  <c r="F3" i="5" s="1"/>
  <c r="E2" i="5"/>
  <c r="E3" i="5" s="1"/>
  <c r="D2" i="5"/>
  <c r="C2" i="5"/>
  <c r="G8" i="5"/>
  <c r="G9" i="5" s="1"/>
  <c r="F8" i="5"/>
  <c r="F9" i="5" s="1"/>
  <c r="E8" i="5"/>
  <c r="D8" i="5"/>
  <c r="C8" i="5"/>
  <c r="C9" i="5" s="1"/>
  <c r="F50" i="2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D7" i="20"/>
  <c r="C1" i="43"/>
  <c r="C2" i="35"/>
  <c r="C3" i="35"/>
  <c r="C4" i="35"/>
  <c r="C5" i="35"/>
  <c r="C6" i="35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6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/>
  <c r="C12" i="1"/>
  <c r="N36" i="21" s="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/>
  <c r="F1" i="43"/>
  <c r="G1" i="43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E2" i="34"/>
  <c r="D6" i="20" s="1"/>
  <c r="E3" i="34"/>
  <c r="E4" i="34"/>
  <c r="E5" i="34"/>
  <c r="E6" i="34"/>
  <c r="E7" i="34"/>
  <c r="E8" i="34"/>
  <c r="E9" i="34"/>
  <c r="E10" i="34"/>
  <c r="H3" i="2"/>
  <c r="K3" i="2" s="1"/>
  <c r="H4" i="2"/>
  <c r="J4" i="2"/>
  <c r="H5" i="2"/>
  <c r="K5" i="2" s="1"/>
  <c r="I5" i="2"/>
  <c r="H6" i="2"/>
  <c r="K6" i="2" s="1"/>
  <c r="H7" i="2"/>
  <c r="K7" i="2" s="1"/>
  <c r="I7" i="2"/>
  <c r="H8" i="2"/>
  <c r="I8" i="2"/>
  <c r="K8" i="2"/>
  <c r="H9" i="2"/>
  <c r="I9" i="2"/>
  <c r="K9" i="2"/>
  <c r="H10" i="2"/>
  <c r="K10" i="2" s="1"/>
  <c r="H11" i="2"/>
  <c r="H12" i="2"/>
  <c r="J12" i="2" s="1"/>
  <c r="I12" i="2"/>
  <c r="K12" i="2"/>
  <c r="H13" i="2"/>
  <c r="I13" i="2"/>
  <c r="K13" i="2"/>
  <c r="H14" i="2"/>
  <c r="J14" i="2" s="1"/>
  <c r="H15" i="2"/>
  <c r="I15" i="2"/>
  <c r="K15" i="2"/>
  <c r="H2" i="2"/>
  <c r="K2" i="2" s="1"/>
  <c r="I2" i="2"/>
  <c r="C6" i="1" s="1"/>
  <c r="I3" i="2"/>
  <c r="I4" i="2"/>
  <c r="K4" i="2"/>
  <c r="I6" i="2"/>
  <c r="I10" i="2"/>
  <c r="I11" i="2"/>
  <c r="K11" i="2" s="1"/>
  <c r="I14" i="2"/>
  <c r="J3" i="2"/>
  <c r="J11" i="2"/>
  <c r="J15" i="2"/>
  <c r="J8" i="2"/>
  <c r="J13" i="2"/>
  <c r="J9" i="2"/>
  <c r="J5" i="2"/>
  <c r="C47" i="1" l="1"/>
  <c r="C41" i="1" s="1"/>
  <c r="C49" i="1"/>
  <c r="C43" i="1" s="1"/>
  <c r="C48" i="1"/>
  <c r="C42" i="1" s="1"/>
  <c r="C46" i="1"/>
  <c r="C40" i="1" s="1"/>
  <c r="J10" i="2"/>
  <c r="K14" i="2"/>
  <c r="J2" i="2"/>
  <c r="L36" i="21"/>
  <c r="J7" i="2"/>
  <c r="M36" i="21"/>
  <c r="J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
Regional N/A, calculated from DHS wealth quintiles_x000D_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sharedStrings.xml><?xml version="1.0" encoding="utf-8"?>
<sst xmlns="http://schemas.openxmlformats.org/spreadsheetml/2006/main" count="1407" uniqueCount="272">
  <si>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</si>
  <si>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</si>
  <si>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</si>
  <si>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</si>
  <si>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</si>
  <si>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</si>
  <si>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</si>
  <si>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</si>
  <si>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</si>
  <si>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</si>
  <si>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</si>
  <si>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</si>
  <si>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</si>
  <si>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</si>
  <si>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</si>
  <si>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</si>
  <si>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</si>
  <si>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</si>
  <si>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</si>
  <si>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</si>
  <si>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</si>
  <si>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</si>
  <si>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</si>
  <si>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</si>
  <si>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</si>
  <si>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</si>
  <si>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</si>
  <si>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</si>
  <si>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</si>
  <si>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</si>
  <si>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</si>
  <si>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</si>
  <si>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</si>
  <si>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</si>
  <si>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</si>
  <si>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</si>
  <si>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</si>
  <si>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</si>
  <si>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</si>
  <si>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</si>
  <si>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</si>
  <si>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</si>
  <si>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</si>
  <si>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</si>
  <si>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</si>
  <si>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</si>
  <si>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</si>
  <si>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</si>
  <si>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</si>
  <si>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</si>
  <si>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</si>
  <si>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</si>
  <si>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</si>
  <si>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</si>
  <si>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</si>
  <si>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</si>
  <si>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</si>
  <si>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</si>
  <si>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</si>
  <si>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</si>
  <si>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</si>
  <si>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</si>
  <si>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</si>
  <si>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</si>
  <si>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</si>
  <si>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</si>
  <si>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</si>
  <si>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</si>
  <si>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</si>
  <si>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</si>
  <si>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</si>
  <si>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</si>
  <si>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</si>
  <si>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</si>
  <si>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</si>
  <si>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</si>
  <si>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</si>
  <si>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</si>
  <si>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</si>
  <si>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</si>
  <si>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</si>
  <si>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</si>
  <si>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</si>
  <si>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</si>
  <si>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</si>
  <si>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</si>
  <si>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</si>
  <si>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</si>
  <si>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</si>
  <si>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</si>
  <si>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</si>
  <si>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</si>
  <si>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</si>
  <si>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</si>
  <si>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</si>
  <si>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</si>
  <si>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</si>
  <si>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</si>
  <si>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</si>
  <si>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</si>
  <si>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</si>
  <si>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</si>
  <si>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</si>
  <si>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</si>
  <si>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</si>
  <si>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</si>
  <si>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</si>
  <si>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</si>
  <si>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</si>
  <si>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</si>
  <si>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</si>
  <si>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</si>
  <si>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</si>
  <si>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</si>
  <si>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</si>
  <si>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</si>
  <si>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</si>
  <si>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</si>
  <si>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</si>
  <si>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</si>
  <si>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</si>
  <si>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</si>
  <si>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</si>
  <si>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</si>
  <si>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</si>
  <si>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</si>
  <si>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</si>
  <si>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</si>
  <si>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</si>
  <si>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</si>
  <si>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</si>
  <si>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</si>
  <si>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</si>
  <si>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</si>
  <si>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</si>
  <si>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</si>
  <si>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</si>
  <si>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</si>
  <si>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</si>
  <si>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</si>
  <si>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</si>
  <si>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</si>
  <si>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</si>
  <si>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</si>
  <si>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</si>
  <si>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</si>
  <si>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</si>
  <si>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</si>
  <si>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</si>
  <si>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</si>
  <si>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</si>
  <si>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</si>
  <si>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</si>
  <si>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</si>
  <si>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</si>
  <si>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</si>
  <si>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</si>
  <si>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</si>
  <si>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</si>
  <si>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</si>
  <si>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</si>
  <si>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</si>
  <si>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</si>
  <si>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</si>
  <si>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</si>
  <si>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</si>
  <si>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</si>
  <si>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</si>
  <si>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</si>
  <si>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</si>
  <si>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</si>
  <si>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</si>
  <si>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</si>
  <si>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</si>
  <si>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</si>
  <si>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</si>
  <si>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</si>
  <si>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</si>
  <si>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</si>
  <si>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</si>
  <si>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</si>
  <si>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</si>
  <si>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</si>
  <si>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</si>
  <si>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</si>
  <si>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</si>
  <si>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</si>
  <si>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</si>
  <si>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</si>
  <si>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</si>
  <si>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</si>
  <si>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</si>
  <si>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</si>
  <si>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</si>
  <si>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</si>
  <si>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</si>
  <si>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</si>
  <si>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</si>
  <si>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</si>
  <si>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</si>
  <si>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</si>
  <si>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</si>
  <si>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</si>
  <si>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</si>
  <si>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</si>
  <si>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</si>
  <si>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</si>
  <si>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</si>
  <si>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</si>
  <si>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</si>
  <si>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</si>
  <si>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</si>
  <si>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</si>
  <si>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</si>
  <si>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</si>
  <si>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</si>
  <si>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</si>
  <si>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</si>
  <si>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</si>
  <si>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</si>
  <si>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</si>
  <si>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</si>
  <si>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</si>
  <si>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</si>
  <si>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</si>
  <si>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</si>
  <si>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</si>
  <si>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</si>
  <si>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</si>
  <si>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</si>
  <si>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</si>
  <si>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</si>
  <si>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</si>
  <si>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</si>
  <si>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</si>
  <si>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</si>
  <si>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</si>
  <si>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</si>
  <si>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</si>
  <si>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</si>
  <si>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</si>
  <si>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</si>
  <si>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</si>
  <si>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</si>
  <si>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</si>
  <si>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</si>
  <si>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</si>
  <si>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</si>
  <si>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</si>
  <si>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</si>
  <si>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</si>
  <si>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</si>
  <si>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</si>
  <si>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</si>
  <si>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</si>
  <si>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</si>
  <si>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</si>
  <si>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</si>
  <si>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</si>
  <si>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</si>
  <si>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</si>
  <si>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</si>
  <si>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</si>
  <si>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</si>
  <si>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</si>
  <si>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</si>
  <si>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</si>
  <si>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</si>
  <si>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</si>
  <si>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</si>
  <si>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</si>
  <si>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Not used/needed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</si>
</sst>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3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3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12" fillId="4" borderId="1" xfId="0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9" fontId="0" fillId="0" borderId="0" xfId="10" applyFont="1" applyAlignment="1"/>
    <xf numFmtId="0" fontId="12" fillId="0" borderId="0" xfId="0" applyFont="1" applyAlignment="1">
      <alignment horizontal="center" vertical="center"/>
    </xf>
  </cellXfs>
  <cellStyles count="73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49" zoomScale="150" workbookViewId="0">
      <selection activeCell="C34" sqref="C34:C37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39676</v>
      </c>
    </row>
    <row r="4" spans="1:3" ht="15.75" customHeight="1" x14ac:dyDescent="0.15">
      <c r="B4" s="4" t="s">
        <v>3</v>
      </c>
      <c r="C4" s="133">
        <v>6379.7853764647944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f>'Demographic projections'!I2</f>
        <v>7669.2272348599563</v>
      </c>
    </row>
    <row r="7" spans="1:3" ht="15.75" customHeight="1" x14ac:dyDescent="0.15">
      <c r="B7" s="18" t="s">
        <v>65</v>
      </c>
      <c r="C7" s="96">
        <v>0.53500000000000003</v>
      </c>
    </row>
    <row r="8" spans="1:3" ht="15.75" customHeight="1" x14ac:dyDescent="0.15">
      <c r="B8" s="4" t="s">
        <v>64</v>
      </c>
      <c r="C8" s="13">
        <v>2.9039999470114708E-2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0.40100000000000002</v>
      </c>
    </row>
    <row r="11" spans="1:3" ht="15.75" customHeight="1" x14ac:dyDescent="0.15">
      <c r="B11" s="4" t="s">
        <v>174</v>
      </c>
      <c r="C11" s="22">
        <v>0.28399999999999997</v>
      </c>
    </row>
    <row r="12" spans="1:3" ht="15.75" customHeight="1" x14ac:dyDescent="0.15">
      <c r="B12" s="4" t="s">
        <v>175</v>
      </c>
      <c r="C12" s="22">
        <f>(0.221 * 8210 + 0.245*928) / (8210+928)</f>
        <v>0.22343729481286934</v>
      </c>
    </row>
    <row r="13" spans="1:3" ht="13" x14ac:dyDescent="0.15">
      <c r="B13" t="s">
        <v>258</v>
      </c>
      <c r="C13" s="24">
        <v>0.9</v>
      </c>
    </row>
    <row r="14" spans="1:3" ht="13" x14ac:dyDescent="0.15">
      <c r="B14" t="s">
        <v>259</v>
      </c>
      <c r="C14" s="24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4.08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33</v>
      </c>
    </row>
    <row r="23" spans="1:3" ht="15.75" customHeight="1" x14ac:dyDescent="0.15">
      <c r="B23" s="90" t="s">
        <v>269</v>
      </c>
      <c r="C23" s="13">
        <v>50</v>
      </c>
    </row>
    <row r="24" spans="1:3" ht="15.75" customHeight="1" x14ac:dyDescent="0.15">
      <c r="B24" s="90" t="s">
        <v>270</v>
      </c>
      <c r="C24" s="13">
        <v>57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23"/>
    </row>
    <row r="28" spans="1:3" ht="15.75" customHeight="1" x14ac:dyDescent="0.15">
      <c r="B28" s="18" t="s">
        <v>90</v>
      </c>
      <c r="C28" s="23"/>
    </row>
    <row r="29" spans="1:3" ht="15.75" customHeight="1" x14ac:dyDescent="0.15">
      <c r="B29" s="18" t="s">
        <v>91</v>
      </c>
      <c r="C29" s="23"/>
    </row>
    <row r="30" spans="1:3" ht="15.75" customHeight="1" x14ac:dyDescent="0.15">
      <c r="B30" s="18" t="s">
        <v>92</v>
      </c>
      <c r="C30" s="23">
        <v>0.88</v>
      </c>
    </row>
    <row r="31" spans="1:3" ht="15.75" customHeight="1" x14ac:dyDescent="0.15">
      <c r="B31" s="18" t="s">
        <v>69</v>
      </c>
      <c r="C31" s="2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14">
        <v>10789.802390398789</v>
      </c>
      <c r="D34" s="92"/>
      <c r="E34" s="93"/>
    </row>
    <row r="35" spans="1:5" ht="15" customHeight="1" x14ac:dyDescent="0.2">
      <c r="B35" s="91" t="s">
        <v>108</v>
      </c>
      <c r="C35" s="14">
        <v>17344.563200720626</v>
      </c>
      <c r="D35" s="92"/>
      <c r="E35" s="92"/>
    </row>
    <row r="36" spans="1:5" ht="15.75" customHeight="1" x14ac:dyDescent="0.2">
      <c r="B36" s="91" t="s">
        <v>109</v>
      </c>
      <c r="C36" s="14">
        <v>12223.851957194433</v>
      </c>
      <c r="D36" s="92"/>
    </row>
    <row r="37" spans="1:5" ht="15.75" customHeight="1" x14ac:dyDescent="0.2">
      <c r="B37" s="91" t="s">
        <v>110</v>
      </c>
      <c r="C37" s="14">
        <v>7642.9878063729129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9815.4636079141746</v>
      </c>
      <c r="D40" s="92"/>
      <c r="E40" s="93"/>
    </row>
    <row r="41" spans="1:5" ht="15" customHeight="1" x14ac:dyDescent="0.2">
      <c r="B41" s="91" t="s">
        <v>108</v>
      </c>
      <c r="C41" s="131">
        <f>C35-C47</f>
        <v>13875.326626722377</v>
      </c>
      <c r="D41" s="92"/>
      <c r="E41" s="92"/>
    </row>
    <row r="42" spans="1:5" ht="15.75" customHeight="1" x14ac:dyDescent="0.2">
      <c r="B42" s="91" t="s">
        <v>109</v>
      </c>
      <c r="C42" s="131">
        <f t="shared" ref="C42:C43" si="0">C36-C48</f>
        <v>9662.5219759659394</v>
      </c>
      <c r="D42" s="92"/>
    </row>
    <row r="43" spans="1:5" ht="15.75" customHeight="1" x14ac:dyDescent="0.2">
      <c r="B43" s="91" t="s">
        <v>110</v>
      </c>
      <c r="C43" s="131">
        <f t="shared" si="0"/>
        <v>6978.6659092243126</v>
      </c>
      <c r="D43" s="92"/>
    </row>
    <row r="44" spans="1:5" ht="15.75" customHeight="1" x14ac:dyDescent="0.2">
      <c r="B44" s="91"/>
      <c r="C44" s="26"/>
      <c r="D44" s="92"/>
    </row>
    <row r="45" spans="1:5" ht="15" customHeight="1" x14ac:dyDescent="0.2">
      <c r="B45" s="91"/>
      <c r="C45" s="26"/>
    </row>
    <row r="46" spans="1:5" ht="15.75" customHeight="1" x14ac:dyDescent="0.2">
      <c r="A46" s="10" t="s">
        <v>215</v>
      </c>
      <c r="B46" s="91" t="s">
        <v>111</v>
      </c>
      <c r="C46" s="132">
        <f>C52*C$6</f>
        <v>974.33878248461428</v>
      </c>
    </row>
    <row r="47" spans="1:5" ht="15.75" customHeight="1" x14ac:dyDescent="0.2">
      <c r="B47" s="91" t="s">
        <v>112</v>
      </c>
      <c r="C47" s="132">
        <f t="shared" ref="C47:C49" si="1">C53*C$6</f>
        <v>3469.2365739982479</v>
      </c>
    </row>
    <row r="48" spans="1:5" ht="15.75" customHeight="1" x14ac:dyDescent="0.2">
      <c r="B48" s="91" t="s">
        <v>113</v>
      </c>
      <c r="C48" s="132">
        <f t="shared" si="1"/>
        <v>2561.3299812284936</v>
      </c>
    </row>
    <row r="49" spans="1:3" ht="15.75" customHeight="1" x14ac:dyDescent="0.2">
      <c r="B49" s="91" t="s">
        <v>114</v>
      </c>
      <c r="C49" s="132">
        <f t="shared" si="1"/>
        <v>664.32189714860067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1" t="s">
        <v>233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2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2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2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2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2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2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2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2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2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2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2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2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2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2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2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2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2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2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2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2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2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2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2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2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2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2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2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2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2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2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2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2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2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2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2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2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2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2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2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2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2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2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2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2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2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4">
        <f>'Baseline year demographics'!C$10</f>
        <v>0.40100000000000002</v>
      </c>
      <c r="D2">
        <v>1</v>
      </c>
      <c r="E2">
        <v>1</v>
      </c>
    </row>
    <row r="3" spans="1:5" x14ac:dyDescent="0.15">
      <c r="B3" t="s">
        <v>6</v>
      </c>
      <c r="C3" s="24">
        <f>'Baseline year demographics'!C$11</f>
        <v>0.28399999999999997</v>
      </c>
      <c r="D3">
        <v>1</v>
      </c>
      <c r="E3">
        <v>1</v>
      </c>
    </row>
    <row r="4" spans="1:5" x14ac:dyDescent="0.15">
      <c r="B4" t="s">
        <v>7</v>
      </c>
      <c r="C4" s="24">
        <f>'Baseline year demographics'!C$11</f>
        <v>0.28399999999999997</v>
      </c>
      <c r="D4">
        <v>1</v>
      </c>
      <c r="E4">
        <v>1</v>
      </c>
    </row>
    <row r="5" spans="1:5" x14ac:dyDescent="0.15">
      <c r="B5" t="s">
        <v>8</v>
      </c>
      <c r="C5" s="24">
        <f>'Baseline year demographics'!C$11</f>
        <v>0.28399999999999997</v>
      </c>
      <c r="D5">
        <v>1</v>
      </c>
      <c r="E5">
        <v>1</v>
      </c>
    </row>
    <row r="6" spans="1:5" x14ac:dyDescent="0.15">
      <c r="B6" t="s">
        <v>9</v>
      </c>
      <c r="C6" s="24">
        <f>'Baseline year demographics'!C$11</f>
        <v>0.28399999999999997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5">
        <v>0.15</v>
      </c>
      <c r="D8" s="2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5">
        <v>1</v>
      </c>
      <c r="D9" s="25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5">
        <v>0.15</v>
      </c>
      <c r="D10" s="2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5">
        <v>1</v>
      </c>
      <c r="D11" s="25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5">
        <v>0.35</v>
      </c>
      <c r="D12" s="25">
        <v>0.35</v>
      </c>
      <c r="E12" s="25">
        <v>0</v>
      </c>
      <c r="F12" s="2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5">
        <v>0</v>
      </c>
      <c r="F13" s="25">
        <v>0</v>
      </c>
    </row>
    <row r="14" spans="1:6" ht="15.75" customHeight="1" x14ac:dyDescent="0.15">
      <c r="A14" s="4" t="s">
        <v>77</v>
      </c>
      <c r="B14" t="s">
        <v>49</v>
      </c>
      <c r="C14" s="25">
        <v>0.35</v>
      </c>
      <c r="D14" s="25">
        <v>0.35</v>
      </c>
      <c r="E14" s="25">
        <v>0</v>
      </c>
      <c r="F14" s="2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5">
        <v>0</v>
      </c>
      <c r="F15" s="2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workbookViewId="0">
      <selection activeCell="D2" sqref="D2:G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6503.02</v>
      </c>
      <c r="C2" s="135"/>
      <c r="D2" s="14">
        <v>10789.802390398789</v>
      </c>
      <c r="E2" s="14">
        <v>17344.563200720626</v>
      </c>
      <c r="F2" s="14">
        <v>12223.851957194433</v>
      </c>
      <c r="G2" s="14">
        <v>7642.9878063729129</v>
      </c>
      <c r="H2" s="136">
        <f>D2+E2+F2+G2</f>
        <v>48001.205354686761</v>
      </c>
      <c r="I2" s="137">
        <f t="shared" ref="I2:I15" si="0">(B2 + 25.36*B2/(1000-25.36))/(1-0.13)</f>
        <v>7669.2272348599563</v>
      </c>
      <c r="J2" s="138">
        <f t="shared" ref="J2:J15" si="1">D2/H2</f>
        <v>0.22478190517658095</v>
      </c>
      <c r="K2" s="136">
        <f>H2-I2</f>
        <v>40331.978119826803</v>
      </c>
      <c r="L2" s="135"/>
    </row>
    <row r="3" spans="1:12" ht="15.75" customHeight="1" x14ac:dyDescent="0.15">
      <c r="A3" s="3">
        <v>2018</v>
      </c>
      <c r="B3" s="81">
        <v>6626.3</v>
      </c>
      <c r="C3" s="135"/>
      <c r="D3" s="14">
        <v>11256.265477415931</v>
      </c>
      <c r="E3" s="14">
        <v>17843.053606525584</v>
      </c>
      <c r="F3" s="14">
        <v>12658.146301434659</v>
      </c>
      <c r="G3" s="14">
        <v>8021.6319503226823</v>
      </c>
      <c r="H3" s="136">
        <f t="shared" ref="H3:H15" si="2">D3+E3+F3+G3</f>
        <v>49779.097335698854</v>
      </c>
      <c r="I3" s="137">
        <f t="shared" si="0"/>
        <v>7814.6154288857379</v>
      </c>
      <c r="J3" s="138">
        <f t="shared" si="1"/>
        <v>0.22612433892696465</v>
      </c>
      <c r="K3" s="136">
        <f t="shared" ref="K3:K15" si="3">H3-I3</f>
        <v>41964.481906813118</v>
      </c>
      <c r="L3" s="135"/>
    </row>
    <row r="4" spans="1:12" ht="15.75" customHeight="1" x14ac:dyDescent="0.15">
      <c r="A4" s="3">
        <v>2019</v>
      </c>
      <c r="B4" s="81">
        <v>6780.4000000000005</v>
      </c>
      <c r="C4" s="135"/>
      <c r="D4" s="14">
        <v>11742.894625281711</v>
      </c>
      <c r="E4" s="14">
        <v>18355.870846728383</v>
      </c>
      <c r="F4" s="14">
        <v>13107.870444571299</v>
      </c>
      <c r="G4" s="14">
        <v>8419.0346467364379</v>
      </c>
      <c r="H4" s="136">
        <f t="shared" si="2"/>
        <v>51625.670563317828</v>
      </c>
      <c r="I4" s="137">
        <f t="shared" si="0"/>
        <v>7996.3506714179648</v>
      </c>
      <c r="J4" s="138">
        <f t="shared" si="1"/>
        <v>0.22746231665658059</v>
      </c>
      <c r="K4" s="136">
        <f t="shared" si="3"/>
        <v>43629.319891899861</v>
      </c>
      <c r="L4" s="135"/>
    </row>
    <row r="5" spans="1:12" ht="15.75" customHeight="1" x14ac:dyDescent="0.15">
      <c r="A5" s="3">
        <v>2020</v>
      </c>
      <c r="B5" s="81">
        <v>6903.68</v>
      </c>
      <c r="C5" s="135"/>
      <c r="D5" s="14">
        <v>12250.56165005504</v>
      </c>
      <c r="E5" s="14">
        <v>18883.426680876393</v>
      </c>
      <c r="F5" s="14">
        <v>13573.572583229849</v>
      </c>
      <c r="G5" s="14">
        <v>8836.1252201426778</v>
      </c>
      <c r="H5" s="136">
        <f t="shared" si="2"/>
        <v>53543.686134303956</v>
      </c>
      <c r="I5" s="137">
        <f t="shared" si="0"/>
        <v>8141.7388654437455</v>
      </c>
      <c r="J5" s="138">
        <f t="shared" si="1"/>
        <v>0.22879563463985056</v>
      </c>
      <c r="K5" s="136">
        <f t="shared" si="3"/>
        <v>45401.947268860211</v>
      </c>
      <c r="L5" s="135"/>
    </row>
    <row r="6" spans="1:12" ht="15.75" customHeight="1" x14ac:dyDescent="0.15">
      <c r="A6" s="3">
        <v>2021</v>
      </c>
      <c r="B6" s="81">
        <v>7026.96</v>
      </c>
      <c r="C6" s="135"/>
      <c r="D6" s="14">
        <v>12632.288885776865</v>
      </c>
      <c r="E6" s="14">
        <v>19567.240917119685</v>
      </c>
      <c r="F6" s="14">
        <v>14012.371530274064</v>
      </c>
      <c r="G6" s="14">
        <v>9227.3055111847971</v>
      </c>
      <c r="H6" s="136">
        <f t="shared" si="2"/>
        <v>55439.206844355402</v>
      </c>
      <c r="I6" s="137">
        <f t="shared" si="0"/>
        <v>8287.127059469527</v>
      </c>
      <c r="J6" s="138">
        <f t="shared" si="1"/>
        <v>0.2278583985020167</v>
      </c>
      <c r="K6" s="136">
        <f t="shared" si="3"/>
        <v>47152.079784885878</v>
      </c>
      <c r="L6" s="135"/>
    </row>
    <row r="7" spans="1:12" ht="15.75" customHeight="1" x14ac:dyDescent="0.15">
      <c r="A7" s="3">
        <v>2022</v>
      </c>
      <c r="B7" s="81">
        <v>7181.06</v>
      </c>
      <c r="C7" s="135"/>
      <c r="D7" s="14">
        <v>13025.91073389723</v>
      </c>
      <c r="E7" s="14">
        <v>20275.817709311708</v>
      </c>
      <c r="F7" s="14">
        <v>14465.355726982394</v>
      </c>
      <c r="G7" s="14">
        <v>9635.8035762836898</v>
      </c>
      <c r="H7" s="136">
        <f t="shared" si="2"/>
        <v>57402.887746475019</v>
      </c>
      <c r="I7" s="137">
        <f t="shared" si="0"/>
        <v>8468.8623020017531</v>
      </c>
      <c r="J7" s="138">
        <f t="shared" si="1"/>
        <v>0.22692082655192067</v>
      </c>
      <c r="K7" s="136">
        <f t="shared" si="3"/>
        <v>48934.025444473264</v>
      </c>
      <c r="L7" s="135"/>
    </row>
    <row r="8" spans="1:12" ht="15.75" customHeight="1" x14ac:dyDescent="0.15">
      <c r="A8" s="3">
        <v>2023</v>
      </c>
      <c r="B8" s="81">
        <v>7335.16</v>
      </c>
      <c r="C8" s="135"/>
      <c r="D8" s="14">
        <v>13431.797830280888</v>
      </c>
      <c r="E8" s="14">
        <v>21010.053769080587</v>
      </c>
      <c r="F8" s="14">
        <v>14932.983746260243</v>
      </c>
      <c r="G8" s="14">
        <v>10062.386083150255</v>
      </c>
      <c r="H8" s="136">
        <f t="shared" si="2"/>
        <v>59437.221428771969</v>
      </c>
      <c r="I8" s="137">
        <f t="shared" si="0"/>
        <v>8650.5975445339791</v>
      </c>
      <c r="J8" s="138">
        <f t="shared" si="1"/>
        <v>0.22598293640588848</v>
      </c>
      <c r="K8" s="136">
        <f t="shared" si="3"/>
        <v>50786.62388423799</v>
      </c>
      <c r="L8" s="135"/>
    </row>
    <row r="9" spans="1:12" ht="15.75" customHeight="1" x14ac:dyDescent="0.15">
      <c r="A9" s="3">
        <v>2024</v>
      </c>
      <c r="B9" s="81">
        <v>7458.4400000000005</v>
      </c>
      <c r="C9" s="135"/>
      <c r="D9" s="14">
        <v>13850.332359798111</v>
      </c>
      <c r="E9" s="14">
        <v>21770.878280136305</v>
      </c>
      <c r="F9" s="14">
        <v>15415.728985504264</v>
      </c>
      <c r="G9" s="14">
        <v>10507.853640311167</v>
      </c>
      <c r="H9" s="136">
        <f t="shared" si="2"/>
        <v>61544.793265749846</v>
      </c>
      <c r="I9" s="137">
        <f t="shared" si="0"/>
        <v>8795.9857385597606</v>
      </c>
      <c r="J9" s="138">
        <f t="shared" si="1"/>
        <v>0.22504474586489395</v>
      </c>
      <c r="K9" s="136">
        <f t="shared" si="3"/>
        <v>52748.807527190089</v>
      </c>
      <c r="L9" s="135"/>
    </row>
    <row r="10" spans="1:12" ht="15.75" customHeight="1" x14ac:dyDescent="0.15">
      <c r="A10" s="3">
        <v>2025</v>
      </c>
      <c r="B10" s="81">
        <v>7643.3600000000006</v>
      </c>
      <c r="C10" s="135"/>
      <c r="D10" s="14">
        <v>14281.908416191452</v>
      </c>
      <c r="E10" s="14">
        <v>22559.2540741628</v>
      </c>
      <c r="F10" s="14">
        <v>15914.080145840318</v>
      </c>
      <c r="G10" s="14">
        <v>10973.042299688103</v>
      </c>
      <c r="H10" s="136">
        <f t="shared" si="2"/>
        <v>63728.284935882672</v>
      </c>
      <c r="I10" s="137">
        <f t="shared" si="0"/>
        <v>9014.068029598433</v>
      </c>
      <c r="J10" s="138">
        <f t="shared" si="1"/>
        <v>0.22410627291414711</v>
      </c>
      <c r="K10" s="136">
        <f t="shared" si="3"/>
        <v>54714.216906284237</v>
      </c>
      <c r="L10" s="135"/>
    </row>
    <row r="11" spans="1:12" ht="15.75" customHeight="1" x14ac:dyDescent="0.15">
      <c r="A11" s="3">
        <v>2026</v>
      </c>
      <c r="B11" s="81">
        <v>7797.46</v>
      </c>
      <c r="C11" s="135"/>
      <c r="D11" s="14">
        <v>14711.980045592563</v>
      </c>
      <c r="E11" s="14">
        <v>23398.771322576951</v>
      </c>
      <c r="F11" s="14">
        <v>16388.118176791093</v>
      </c>
      <c r="G11" s="14">
        <v>11378.744785335883</v>
      </c>
      <c r="H11" s="136">
        <f t="shared" si="2"/>
        <v>65877.614330296492</v>
      </c>
      <c r="I11" s="137">
        <f t="shared" si="0"/>
        <v>9195.803272130659</v>
      </c>
      <c r="J11" s="138">
        <f t="shared" si="1"/>
        <v>0.22332290255426968</v>
      </c>
      <c r="K11" s="136">
        <f t="shared" si="3"/>
        <v>56681.811058165833</v>
      </c>
      <c r="L11" s="135"/>
    </row>
    <row r="12" spans="1:12" ht="15.75" customHeight="1" x14ac:dyDescent="0.15">
      <c r="A12" s="3">
        <v>2027</v>
      </c>
      <c r="B12" s="81">
        <v>7951.56</v>
      </c>
      <c r="C12" s="135"/>
      <c r="D12" s="14">
        <v>15155.002437666682</v>
      </c>
      <c r="E12" s="14">
        <v>24269.530260457777</v>
      </c>
      <c r="F12" s="14">
        <v>16876.276537206617</v>
      </c>
      <c r="G12" s="14">
        <v>11799.447168219589</v>
      </c>
      <c r="H12" s="136">
        <f t="shared" si="2"/>
        <v>68100.256403550666</v>
      </c>
      <c r="I12" s="137">
        <f t="shared" si="0"/>
        <v>9377.5385146628869</v>
      </c>
      <c r="J12" s="138">
        <f t="shared" si="1"/>
        <v>0.22253957970232427</v>
      </c>
      <c r="K12" s="136">
        <f t="shared" si="3"/>
        <v>58722.717888887782</v>
      </c>
      <c r="L12" s="135"/>
    </row>
    <row r="13" spans="1:12" ht="15.75" customHeight="1" x14ac:dyDescent="0.15">
      <c r="A13" s="3">
        <v>2028</v>
      </c>
      <c r="B13" s="81">
        <v>8105.66</v>
      </c>
      <c r="C13" s="135"/>
      <c r="D13" s="14">
        <v>15611.36557920286</v>
      </c>
      <c r="E13" s="14">
        <v>25172.693512114165</v>
      </c>
      <c r="F13" s="14">
        <v>17378.975834066026</v>
      </c>
      <c r="G13" s="14">
        <v>12235.704034335235</v>
      </c>
      <c r="H13" s="136">
        <f t="shared" si="2"/>
        <v>70398.738959718292</v>
      </c>
      <c r="I13" s="137">
        <f t="shared" si="0"/>
        <v>9559.2737571951111</v>
      </c>
      <c r="J13" s="138">
        <f t="shared" si="1"/>
        <v>0.22175632418835775</v>
      </c>
      <c r="K13" s="136">
        <f t="shared" si="3"/>
        <v>60839.465202523177</v>
      </c>
      <c r="L13" s="135"/>
    </row>
    <row r="14" spans="1:12" ht="15.75" customHeight="1" x14ac:dyDescent="0.15">
      <c r="A14" s="3">
        <v>2029</v>
      </c>
      <c r="B14" s="81">
        <v>8290.58</v>
      </c>
      <c r="C14" s="135"/>
      <c r="D14" s="14">
        <v>16081.471200676564</v>
      </c>
      <c r="E14" s="14">
        <v>26109.466967610038</v>
      </c>
      <c r="F14" s="14">
        <v>17896.649203109297</v>
      </c>
      <c r="G14" s="14">
        <v>12688.090474194441</v>
      </c>
      <c r="H14" s="136">
        <f t="shared" si="2"/>
        <v>72775.67784559034</v>
      </c>
      <c r="I14" s="137">
        <f t="shared" si="0"/>
        <v>9777.3560482337834</v>
      </c>
      <c r="J14" s="138">
        <f t="shared" si="1"/>
        <v>0.2209731558227043</v>
      </c>
      <c r="K14" s="136">
        <f t="shared" si="3"/>
        <v>62998.321797356555</v>
      </c>
      <c r="L14" s="135"/>
    </row>
    <row r="15" spans="1:12" ht="15.75" customHeight="1" x14ac:dyDescent="0.15">
      <c r="A15" s="3">
        <v>2030</v>
      </c>
      <c r="B15" s="81">
        <v>8444.68</v>
      </c>
      <c r="C15" s="135"/>
      <c r="D15" s="14">
        <v>16565.733129887725</v>
      </c>
      <c r="E15" s="14">
        <v>27081.101392850738</v>
      </c>
      <c r="F15" s="14">
        <v>18429.742682035641</v>
      </c>
      <c r="G15" s="14">
        <v>13157.202840930779</v>
      </c>
      <c r="H15" s="136">
        <f t="shared" si="2"/>
        <v>75233.780045704887</v>
      </c>
      <c r="I15" s="137">
        <f t="shared" si="0"/>
        <v>9959.0912907660113</v>
      </c>
      <c r="J15" s="138">
        <f t="shared" si="1"/>
        <v>0.22019009439408682</v>
      </c>
      <c r="K15" s="136">
        <f t="shared" si="3"/>
        <v>65274.688754938878</v>
      </c>
      <c r="L15" s="135"/>
    </row>
    <row r="18" spans="8:8" ht="15.75" customHeight="1" x14ac:dyDescent="0.15">
      <c r="H18" s="92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topLeftCell="A5" workbookViewId="0">
      <selection activeCell="M52" sqref="M5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2.9039999470114708E-2</v>
      </c>
      <c r="F6" s="16">
        <f>'Baseline year demographics'!C8</f>
        <v>2.9039999470114708E-2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2.9039999470114708E-2</v>
      </c>
      <c r="F8" s="16">
        <f>'Baseline year demographics'!C8*'Baseline year demographics'!C9</f>
        <v>2.9039999470114708E-2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2.9039999470114708E-2</v>
      </c>
      <c r="E11" s="110">
        <f>'Baseline year demographics'!$C8</f>
        <v>2.9039999470114708E-2</v>
      </c>
      <c r="F11" s="110">
        <f>'Baseline year demographics'!$C8</f>
        <v>2.9039999470114708E-2</v>
      </c>
      <c r="G11" s="110">
        <f>'Baseline year demographics'!$C8</f>
        <v>2.9039999470114708E-2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2.9039999470114708E-2</v>
      </c>
      <c r="I15" s="16">
        <f>'Baseline year demographics'!$C$8</f>
        <v>2.9039999470114708E-2</v>
      </c>
      <c r="J15" s="16">
        <f>'Baseline year demographics'!$C$8</f>
        <v>2.9039999470114708E-2</v>
      </c>
      <c r="K15" s="16">
        <f>'Baseline year demographics'!$C$8</f>
        <v>2.9039999470114708E-2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1.553639971651137E-2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1.0875479801557958E-2</v>
      </c>
      <c r="M30" s="16">
        <f>'Baseline year demographics'!$C$8*('Baseline year demographics'!$C$9)*(0.7)</f>
        <v>2.0327999629080294E-2</v>
      </c>
      <c r="N30" s="16">
        <f>'Baseline year demographics'!$C$8*('Baseline year demographics'!$C$9)*(0.7)</f>
        <v>2.0327999629080294E-2</v>
      </c>
      <c r="O30" s="16">
        <f>'Baseline year demographics'!$C$8*('Baseline year demographics'!$C$9)*(0.7)</f>
        <v>2.0327999629080294E-2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4.6609199149534111E-3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0.5194636002834887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0.25453716413890942</v>
      </c>
      <c r="M33" s="16">
        <f>(1-'Baseline year demographics'!$C$8)*('Baseline year demographics'!$C$9)*(0.49)</f>
        <v>0.47577040025964379</v>
      </c>
      <c r="N33" s="16">
        <f>(1-'Baseline year demographics'!$C$8)*('Baseline year demographics'!$C$9)*(0.49)</f>
        <v>0.47577040025964379</v>
      </c>
      <c r="O33" s="16">
        <f>(1-'Baseline year demographics'!$C$8)*('Baseline year demographics'!$C$9)*(0.49)</f>
        <v>0.47577040025964379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0.10908735605953261</v>
      </c>
      <c r="M34" s="16">
        <f>(1-'Baseline year demographics'!$C$8)*('Baseline year demographics'!$C$9)*(0.21)</f>
        <v>0.20390160011127589</v>
      </c>
      <c r="N34" s="16">
        <f>(1-'Baseline year demographics'!$C$8)*('Baseline year demographics'!$C$9)*(0.21)</f>
        <v>0.20390160011127589</v>
      </c>
      <c r="O34" s="16">
        <f>(1-'Baseline year demographics'!$C$8)*('Baseline year demographics'!$C$9)*(0.21)</f>
        <v>0.20390160011127589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0.15583908008504657</v>
      </c>
      <c r="M35" s="16">
        <f>(1-'Baseline year demographics'!$C$8)*('Baseline year demographics'!$C$9)*(0.3)</f>
        <v>0.29128800015896555</v>
      </c>
      <c r="N35" s="16">
        <f>(1-'Baseline year demographics'!$C$8)*('Baseline year demographics'!$C$9)*(0.3)</f>
        <v>0.29128800015896555</v>
      </c>
      <c r="O35" s="16">
        <f>(1-'Baseline year demographics'!$C$8)*('Baseline year demographics'!$C$9)*(0.3)</f>
        <v>0.29128800015896555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0.22343729481286934</v>
      </c>
      <c r="M36" s="111">
        <f>'Programs cost and coverage'!$B6+'Baseline year demographics'!$C12</f>
        <v>0.22343729481286934</v>
      </c>
      <c r="N36" s="111">
        <f>'Programs cost and coverage'!$B6+'Baseline year demographics'!$C12</f>
        <v>0.22343729481286934</v>
      </c>
      <c r="O36" s="111">
        <f>'Programs cost and coverage'!$B6+'Baseline year demographics'!$C12</f>
        <v>0.22343729481286934</v>
      </c>
    </row>
    <row r="37" spans="1:15" ht="15.75" customHeight="1" x14ac:dyDescent="0.15">
      <c r="B37" s="31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15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15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15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15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15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15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15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15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15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15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15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15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s="11" t="s">
        <v>240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15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15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15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15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15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15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15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15">
      <c r="A49" s="118" t="s">
        <v>157</v>
      </c>
      <c r="B49" t="s">
        <v>161</v>
      </c>
      <c r="F49" t="s">
        <v>161</v>
      </c>
    </row>
    <row r="50" spans="1:6" x14ac:dyDescent="0.15">
      <c r="A50" s="118" t="s">
        <v>158</v>
      </c>
      <c r="B50" t="s">
        <v>161</v>
      </c>
      <c r="F50" t="s">
        <v>161</v>
      </c>
    </row>
    <row r="51" spans="1:6" x14ac:dyDescent="0.15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1"/>
  <sheetViews>
    <sheetView topLeftCell="A34" workbookViewId="0">
      <selection activeCell="B48" sqref="B48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9.1999999999999998E-2</v>
      </c>
      <c r="C5" s="148">
        <v>0.95</v>
      </c>
      <c r="D5" s="148">
        <v>60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0.106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0.82199999999999995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0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0.28999999999999998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0.8</v>
      </c>
      <c r="C41" s="121">
        <v>1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0.35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1"/>
  <sheetViews>
    <sheetView workbookViewId="0">
      <selection activeCell="E15" sqref="E15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4"/>
    </row>
    <row r="3" spans="1:16" x14ac:dyDescent="0.15">
      <c r="A3" t="str">
        <f>A2</f>
        <v>Balanced energy-protein supplementation</v>
      </c>
      <c r="B3" s="90" t="s">
        <v>255</v>
      </c>
      <c r="C3" s="24"/>
    </row>
    <row r="4" spans="1:16" x14ac:dyDescent="0.15">
      <c r="A4" t="str">
        <f>'Programs to include'!A3</f>
        <v>Birth age program</v>
      </c>
      <c r="B4" s="90" t="s">
        <v>254</v>
      </c>
      <c r="C4" s="24"/>
    </row>
    <row r="5" spans="1:16" x14ac:dyDescent="0.15">
      <c r="A5" t="str">
        <f>A4</f>
        <v>Birth age program</v>
      </c>
      <c r="B5" s="90" t="s">
        <v>255</v>
      </c>
      <c r="C5" s="24"/>
    </row>
    <row r="6" spans="1:16" x14ac:dyDescent="0.15">
      <c r="A6" t="str">
        <f>'Programs to include'!A4</f>
        <v>Calcium supplementation</v>
      </c>
      <c r="B6" s="90" t="s">
        <v>254</v>
      </c>
      <c r="C6" s="24"/>
    </row>
    <row r="7" spans="1:16" x14ac:dyDescent="0.15">
      <c r="A7" t="str">
        <f>A6</f>
        <v>Calcium supplementation</v>
      </c>
      <c r="B7" s="90" t="s">
        <v>255</v>
      </c>
      <c r="C7" s="24"/>
    </row>
    <row r="8" spans="1:16" x14ac:dyDescent="0.15">
      <c r="A8" t="str">
        <f>'Programs to include'!A5</f>
        <v>Cash transfers</v>
      </c>
      <c r="B8" s="90" t="s">
        <v>254</v>
      </c>
      <c r="C8" s="24"/>
    </row>
    <row r="9" spans="1:16" x14ac:dyDescent="0.15">
      <c r="A9" t="str">
        <f>A8</f>
        <v>Cash transfers</v>
      </c>
      <c r="B9" s="90" t="s">
        <v>255</v>
      </c>
      <c r="C9" s="24"/>
    </row>
    <row r="10" spans="1:16" x14ac:dyDescent="0.15">
      <c r="A10" t="str">
        <f>'Programs to include'!A6</f>
        <v>Family Planning</v>
      </c>
      <c r="B10" s="90" t="s">
        <v>254</v>
      </c>
      <c r="C10" s="24"/>
    </row>
    <row r="11" spans="1:16" x14ac:dyDescent="0.15">
      <c r="A11" t="str">
        <f>A10</f>
        <v>Family Planning</v>
      </c>
      <c r="B11" s="90" t="s">
        <v>255</v>
      </c>
      <c r="C11" s="24"/>
    </row>
    <row r="12" spans="1:16" x14ac:dyDescent="0.15">
      <c r="A12" t="str">
        <f>'Programs to include'!A7</f>
        <v>IFA fortification of maize</v>
      </c>
      <c r="B12" s="90" t="s">
        <v>254</v>
      </c>
      <c r="C12" s="24"/>
    </row>
    <row r="13" spans="1:16" x14ac:dyDescent="0.15">
      <c r="A13" t="str">
        <f>A12</f>
        <v>IFA fortification of maize</v>
      </c>
      <c r="B13" s="90" t="s">
        <v>255</v>
      </c>
      <c r="C13" s="24"/>
    </row>
    <row r="14" spans="1:16" x14ac:dyDescent="0.15">
      <c r="A14" t="str">
        <f>'Programs to include'!A8</f>
        <v>IFA fortification of rice</v>
      </c>
      <c r="B14" s="90" t="s">
        <v>254</v>
      </c>
      <c r="C14" s="24"/>
    </row>
    <row r="15" spans="1:16" x14ac:dyDescent="0.15">
      <c r="A15" t="str">
        <f>A14</f>
        <v>IFA fortification of rice</v>
      </c>
      <c r="B15" s="90" t="s">
        <v>255</v>
      </c>
      <c r="C15" s="24"/>
    </row>
    <row r="16" spans="1:16" x14ac:dyDescent="0.15">
      <c r="A16" t="str">
        <f>'Programs to include'!A9</f>
        <v>IFA fortification of wheat flour</v>
      </c>
      <c r="B16" s="90" t="s">
        <v>254</v>
      </c>
      <c r="C16" s="24"/>
    </row>
    <row r="17" spans="1:3" x14ac:dyDescent="0.15">
      <c r="A17" t="str">
        <f>A16</f>
        <v>IFA fortification of wheat flour</v>
      </c>
      <c r="B17" s="90" t="s">
        <v>255</v>
      </c>
      <c r="C17" s="24"/>
    </row>
    <row r="18" spans="1:3" x14ac:dyDescent="0.15">
      <c r="A18" t="str">
        <f>'Programs to include'!A10</f>
        <v>IFAS not poor: community</v>
      </c>
      <c r="B18" s="90" t="s">
        <v>254</v>
      </c>
      <c r="C18" s="24"/>
    </row>
    <row r="19" spans="1:3" x14ac:dyDescent="0.15">
      <c r="A19" t="str">
        <f>A18</f>
        <v>IFAS not poor: community</v>
      </c>
      <c r="B19" s="90" t="s">
        <v>255</v>
      </c>
      <c r="C19" s="24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4"/>
    </row>
    <row r="21" spans="1:3" x14ac:dyDescent="0.15">
      <c r="A21" t="str">
        <f>A20</f>
        <v>IFAS not poor: community (malaria area)</v>
      </c>
      <c r="B21" s="90" t="s">
        <v>255</v>
      </c>
      <c r="C21" s="24"/>
    </row>
    <row r="22" spans="1:3" x14ac:dyDescent="0.15">
      <c r="A22" t="str">
        <f>'Programs to include'!A12</f>
        <v>IFAS not poor: hospital</v>
      </c>
      <c r="B22" s="90" t="s">
        <v>254</v>
      </c>
      <c r="C22" s="24"/>
    </row>
    <row r="23" spans="1:3" x14ac:dyDescent="0.15">
      <c r="A23" t="str">
        <f>A22</f>
        <v>IFAS not poor: hospital</v>
      </c>
      <c r="B23" s="90" t="s">
        <v>255</v>
      </c>
      <c r="C23" s="24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4"/>
    </row>
    <row r="25" spans="1:3" x14ac:dyDescent="0.15">
      <c r="A25" t="str">
        <f>A24</f>
        <v>IFAS not poor: hospital (malaria area)</v>
      </c>
      <c r="B25" s="90" t="s">
        <v>255</v>
      </c>
      <c r="C25" s="24"/>
    </row>
    <row r="26" spans="1:3" x14ac:dyDescent="0.15">
      <c r="A26" t="str">
        <f>'Programs to include'!A14</f>
        <v>IFAS not poor: retailer</v>
      </c>
      <c r="B26" s="90" t="s">
        <v>254</v>
      </c>
      <c r="C26" s="24"/>
    </row>
    <row r="27" spans="1:3" x14ac:dyDescent="0.15">
      <c r="A27" t="str">
        <f>A26</f>
        <v>IFAS not poor: retailer</v>
      </c>
      <c r="B27" s="90" t="s">
        <v>255</v>
      </c>
      <c r="C27" s="24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4"/>
    </row>
    <row r="29" spans="1:3" x14ac:dyDescent="0.15">
      <c r="A29" t="str">
        <f>A28</f>
        <v>IFAS not poor: retailer (malaria area)</v>
      </c>
      <c r="B29" s="90" t="s">
        <v>255</v>
      </c>
      <c r="C29" s="24"/>
    </row>
    <row r="30" spans="1:3" x14ac:dyDescent="0.15">
      <c r="A30" t="str">
        <f>'Programs to include'!A16</f>
        <v>IFAS not poor: school</v>
      </c>
      <c r="B30" s="90" t="s">
        <v>254</v>
      </c>
      <c r="C30" s="24"/>
    </row>
    <row r="31" spans="1:3" x14ac:dyDescent="0.15">
      <c r="A31" t="str">
        <f>A30</f>
        <v>IFAS not poor: school</v>
      </c>
      <c r="B31" s="90" t="s">
        <v>255</v>
      </c>
      <c r="C31" s="24"/>
    </row>
    <row r="32" spans="1:3" x14ac:dyDescent="0.15">
      <c r="A32" t="str">
        <f>'Programs to include'!A17</f>
        <v>IFAS not poor: school (malaria area)</v>
      </c>
      <c r="B32" s="90" t="s">
        <v>254</v>
      </c>
      <c r="C32" s="24"/>
    </row>
    <row r="33" spans="1:3" x14ac:dyDescent="0.15">
      <c r="A33" t="str">
        <f>A32</f>
        <v>IFAS not poor: school (malaria area)</v>
      </c>
      <c r="B33" s="90" t="s">
        <v>255</v>
      </c>
      <c r="C33" s="24"/>
    </row>
    <row r="34" spans="1:3" x14ac:dyDescent="0.15">
      <c r="A34" t="str">
        <f>'Programs to include'!A18</f>
        <v>IFAS poor: community</v>
      </c>
      <c r="B34" s="90" t="s">
        <v>254</v>
      </c>
      <c r="C34" s="24"/>
    </row>
    <row r="35" spans="1:3" x14ac:dyDescent="0.15">
      <c r="A35" t="str">
        <f>A34</f>
        <v>IFAS poor: community</v>
      </c>
      <c r="B35" s="90" t="s">
        <v>255</v>
      </c>
      <c r="C35" s="24"/>
    </row>
    <row r="36" spans="1:3" x14ac:dyDescent="0.15">
      <c r="A36" t="str">
        <f>'Programs to include'!A19</f>
        <v>IFAS poor: community (malaria area)</v>
      </c>
      <c r="B36" s="90" t="s">
        <v>254</v>
      </c>
      <c r="C36" s="24"/>
    </row>
    <row r="37" spans="1:3" x14ac:dyDescent="0.15">
      <c r="A37" t="str">
        <f>A36</f>
        <v>IFAS poor: community (malaria area)</v>
      </c>
      <c r="B37" s="90" t="s">
        <v>255</v>
      </c>
      <c r="C37" s="24"/>
    </row>
    <row r="38" spans="1:3" x14ac:dyDescent="0.15">
      <c r="A38" t="str">
        <f>'Programs to include'!A20</f>
        <v>IFAS poor: hospital</v>
      </c>
      <c r="B38" s="90" t="s">
        <v>254</v>
      </c>
      <c r="C38" s="24"/>
    </row>
    <row r="39" spans="1:3" x14ac:dyDescent="0.15">
      <c r="A39" t="str">
        <f>A38</f>
        <v>IFAS poor: hospital</v>
      </c>
      <c r="B39" s="90" t="s">
        <v>255</v>
      </c>
      <c r="C39" s="24"/>
    </row>
    <row r="40" spans="1:3" x14ac:dyDescent="0.15">
      <c r="A40" t="str">
        <f>'Programs to include'!A21</f>
        <v>IFAS poor: hospital (malaria area)</v>
      </c>
      <c r="B40" s="90" t="s">
        <v>254</v>
      </c>
      <c r="C40" s="24"/>
    </row>
    <row r="41" spans="1:3" x14ac:dyDescent="0.15">
      <c r="A41" t="str">
        <f>A40</f>
        <v>IFAS poor: hospital (malaria area)</v>
      </c>
      <c r="B41" s="90" t="s">
        <v>255</v>
      </c>
      <c r="C41" s="24"/>
    </row>
    <row r="42" spans="1:3" x14ac:dyDescent="0.15">
      <c r="A42" t="str">
        <f>'Programs to include'!A22</f>
        <v>IFAS poor: school</v>
      </c>
      <c r="B42" s="90" t="s">
        <v>254</v>
      </c>
      <c r="C42" s="24"/>
    </row>
    <row r="43" spans="1:3" x14ac:dyDescent="0.15">
      <c r="A43" t="str">
        <f>A42</f>
        <v>IFAS poor: school</v>
      </c>
      <c r="B43" s="90" t="s">
        <v>255</v>
      </c>
      <c r="C43" s="24"/>
    </row>
    <row r="44" spans="1:3" x14ac:dyDescent="0.15">
      <c r="A44" t="str">
        <f>'Programs to include'!A23</f>
        <v>IFAS poor: school (malaria area)</v>
      </c>
      <c r="B44" s="90" t="s">
        <v>254</v>
      </c>
      <c r="C44" s="24"/>
    </row>
    <row r="45" spans="1:3" x14ac:dyDescent="0.15">
      <c r="A45" t="str">
        <f>A44</f>
        <v>IFAS poor: school (malaria area)</v>
      </c>
      <c r="B45" s="90" t="s">
        <v>255</v>
      </c>
      <c r="C45" s="24"/>
    </row>
    <row r="46" spans="1:3" x14ac:dyDescent="0.15">
      <c r="A46" t="str">
        <f>'Programs to include'!A24</f>
        <v>IPTp</v>
      </c>
      <c r="B46" s="90" t="s">
        <v>254</v>
      </c>
      <c r="C46" s="24"/>
    </row>
    <row r="47" spans="1:3" x14ac:dyDescent="0.15">
      <c r="A47" t="str">
        <f>A46</f>
        <v>IPTp</v>
      </c>
      <c r="B47" s="90" t="s">
        <v>255</v>
      </c>
      <c r="C47" s="24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4"/>
    </row>
    <row r="49" spans="1:3" x14ac:dyDescent="0.15">
      <c r="A49" t="str">
        <f>A48</f>
        <v>Iron and folic acid supplementation for pregnant women</v>
      </c>
      <c r="B49" s="90" t="s">
        <v>255</v>
      </c>
      <c r="C49" s="24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4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4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4"/>
    </row>
    <row r="53" spans="1:3" x14ac:dyDescent="0.15">
      <c r="A53" t="str">
        <f>A52</f>
        <v>Iron and iodine fortification of salt</v>
      </c>
      <c r="B53" s="90" t="s">
        <v>255</v>
      </c>
      <c r="C53" s="24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4"/>
    </row>
    <row r="55" spans="1:3" x14ac:dyDescent="0.15">
      <c r="A55" t="str">
        <f>A54</f>
        <v>Long-lasting insecticide-treated bednets</v>
      </c>
      <c r="B55" s="90" t="s">
        <v>255</v>
      </c>
      <c r="C55" s="24"/>
    </row>
    <row r="56" spans="1:3" x14ac:dyDescent="0.15">
      <c r="A56" t="str">
        <f>'Programs to include'!A29</f>
        <v>Mg for eclampsia</v>
      </c>
      <c r="B56" s="90" t="s">
        <v>254</v>
      </c>
      <c r="C56" s="24"/>
    </row>
    <row r="57" spans="1:3" x14ac:dyDescent="0.15">
      <c r="A57" t="str">
        <f>A56</f>
        <v>Mg for eclampsia</v>
      </c>
      <c r="B57" s="90" t="s">
        <v>255</v>
      </c>
      <c r="C57" s="24"/>
    </row>
    <row r="58" spans="1:3" x14ac:dyDescent="0.15">
      <c r="A58" t="str">
        <f>'Programs to include'!A30</f>
        <v>Mg for pre-eclampsia</v>
      </c>
      <c r="B58" s="90" t="s">
        <v>254</v>
      </c>
      <c r="C58" s="24"/>
    </row>
    <row r="59" spans="1:3" x14ac:dyDescent="0.15">
      <c r="A59" t="str">
        <f>A58</f>
        <v>Mg for pre-eclampsia</v>
      </c>
      <c r="B59" s="90" t="s">
        <v>255</v>
      </c>
      <c r="C59" s="24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4"/>
    </row>
    <row r="61" spans="1:3" x14ac:dyDescent="0.15">
      <c r="A61" t="str">
        <f>A60</f>
        <v>Multiple micronutrient supplementation</v>
      </c>
      <c r="B61" s="90" t="s">
        <v>255</v>
      </c>
      <c r="C61" s="24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4"/>
    </row>
    <row r="63" spans="1:3" x14ac:dyDescent="0.15">
      <c r="A63" t="str">
        <f>A62</f>
        <v>Multiple micronutrient supplementation (malaria area)</v>
      </c>
      <c r="B63" s="90" t="s">
        <v>255</v>
      </c>
      <c r="C63" s="24"/>
    </row>
    <row r="64" spans="1:3" x14ac:dyDescent="0.15">
      <c r="A64" t="str">
        <f>'Programs to include'!A33</f>
        <v>Oral rehydration salts</v>
      </c>
      <c r="B64" s="90" t="s">
        <v>254</v>
      </c>
      <c r="C64" s="24"/>
    </row>
    <row r="65" spans="1:3" x14ac:dyDescent="0.15">
      <c r="A65" t="str">
        <f>A64</f>
        <v>Oral rehydration salts</v>
      </c>
      <c r="B65" s="90" t="s">
        <v>255</v>
      </c>
      <c r="C65" s="24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4"/>
    </row>
    <row r="67" spans="1:3" x14ac:dyDescent="0.15">
      <c r="A67" t="str">
        <f>A66</f>
        <v>Public provision of complementary foods</v>
      </c>
      <c r="B67" s="90" t="s">
        <v>255</v>
      </c>
      <c r="C67" s="24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4"/>
    </row>
    <row r="69" spans="1:3" x14ac:dyDescent="0.15">
      <c r="A69" t="str">
        <f>A68</f>
        <v>Public provision of complementary foods with iron</v>
      </c>
      <c r="B69" s="90" t="s">
        <v>255</v>
      </c>
      <c r="C69" s="24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4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4"/>
    </row>
    <row r="72" spans="1:3" x14ac:dyDescent="0.15">
      <c r="A72" t="str">
        <f>'Programs to include'!A37</f>
        <v>Sprinkles</v>
      </c>
      <c r="B72" s="90" t="s">
        <v>254</v>
      </c>
      <c r="C72" s="24"/>
    </row>
    <row r="73" spans="1:3" x14ac:dyDescent="0.15">
      <c r="A73" t="str">
        <f>A72</f>
        <v>Sprinkles</v>
      </c>
      <c r="B73" s="90" t="s">
        <v>255</v>
      </c>
      <c r="C73" s="24"/>
    </row>
    <row r="74" spans="1:3" x14ac:dyDescent="0.15">
      <c r="A74" t="str">
        <f>'Programs to include'!A38</f>
        <v>Sprinkles (malaria area)</v>
      </c>
      <c r="B74" s="90" t="s">
        <v>254</v>
      </c>
      <c r="C74" s="24"/>
    </row>
    <row r="75" spans="1:3" x14ac:dyDescent="0.15">
      <c r="A75" t="str">
        <f>A74</f>
        <v>Sprinkles (malaria area)</v>
      </c>
      <c r="B75" s="90" t="s">
        <v>255</v>
      </c>
      <c r="C75" s="24"/>
    </row>
    <row r="76" spans="1:3" x14ac:dyDescent="0.15">
      <c r="A76" t="str">
        <f>'Programs to include'!A39</f>
        <v>Treatment of MAM</v>
      </c>
      <c r="B76" s="90" t="s">
        <v>254</v>
      </c>
      <c r="C76" s="24"/>
    </row>
    <row r="77" spans="1:3" x14ac:dyDescent="0.15">
      <c r="A77" t="str">
        <f>A76</f>
        <v>Treatment of MAM</v>
      </c>
      <c r="B77" s="90" t="s">
        <v>255</v>
      </c>
      <c r="C77" s="24"/>
    </row>
    <row r="78" spans="1:3" x14ac:dyDescent="0.15">
      <c r="A78" t="str">
        <f>'Programs to include'!A40</f>
        <v>Treatment of SAM</v>
      </c>
      <c r="B78" s="90" t="s">
        <v>254</v>
      </c>
      <c r="C78" s="24"/>
    </row>
    <row r="79" spans="1:3" x14ac:dyDescent="0.15">
      <c r="A79" t="str">
        <f>A78</f>
        <v>Treatment of SAM</v>
      </c>
      <c r="B79" s="90" t="s">
        <v>255</v>
      </c>
      <c r="C79" s="24"/>
    </row>
    <row r="80" spans="1:3" x14ac:dyDescent="0.15">
      <c r="A80" t="str">
        <f>'Programs to include'!A41</f>
        <v>Vitamin A supplementation</v>
      </c>
      <c r="B80" s="90" t="s">
        <v>254</v>
      </c>
      <c r="C80" s="24"/>
    </row>
    <row r="81" spans="1:3" x14ac:dyDescent="0.15">
      <c r="A81" t="str">
        <f>A80</f>
        <v>Vitamin A supplementation</v>
      </c>
      <c r="B81" s="90" t="s">
        <v>255</v>
      </c>
      <c r="C81" s="24"/>
    </row>
    <row r="82" spans="1:3" x14ac:dyDescent="0.15">
      <c r="A82" t="str">
        <f>'Programs to include'!A42</f>
        <v>WASH: Handwashing</v>
      </c>
      <c r="B82" s="90" t="s">
        <v>254</v>
      </c>
      <c r="C82" s="24"/>
    </row>
    <row r="83" spans="1:3" x14ac:dyDescent="0.15">
      <c r="A83" t="str">
        <f>A82</f>
        <v>WASH: Handwashing</v>
      </c>
      <c r="B83" s="90" t="s">
        <v>255</v>
      </c>
      <c r="C83" s="24"/>
    </row>
    <row r="84" spans="1:3" x14ac:dyDescent="0.15">
      <c r="A84" t="str">
        <f>'Programs to include'!A43</f>
        <v>WASH: Hygenic disposal</v>
      </c>
      <c r="B84" s="90" t="s">
        <v>254</v>
      </c>
      <c r="C84" s="24"/>
    </row>
    <row r="85" spans="1:3" x14ac:dyDescent="0.15">
      <c r="A85" t="str">
        <f>A84</f>
        <v>WASH: Hygenic disposal</v>
      </c>
      <c r="B85" s="90" t="s">
        <v>255</v>
      </c>
      <c r="C85" s="24"/>
    </row>
    <row r="86" spans="1:3" x14ac:dyDescent="0.15">
      <c r="A86" t="str">
        <f>'Programs to include'!A44</f>
        <v>WASH: Improved sanitation</v>
      </c>
      <c r="B86" s="90" t="s">
        <v>254</v>
      </c>
      <c r="C86" s="24"/>
    </row>
    <row r="87" spans="1:3" x14ac:dyDescent="0.15">
      <c r="A87" t="str">
        <f>A86</f>
        <v>WASH: Improved sanitation</v>
      </c>
      <c r="B87" s="90" t="s">
        <v>255</v>
      </c>
      <c r="C87" s="24"/>
    </row>
    <row r="88" spans="1:3" x14ac:dyDescent="0.15">
      <c r="A88" t="str">
        <f>'Programs to include'!A45</f>
        <v>WASH: Improved water source</v>
      </c>
      <c r="B88" s="90" t="s">
        <v>254</v>
      </c>
      <c r="C88" s="24"/>
    </row>
    <row r="89" spans="1:3" x14ac:dyDescent="0.15">
      <c r="A89" t="str">
        <f>A88</f>
        <v>WASH: Improved water source</v>
      </c>
      <c r="B89" s="90" t="s">
        <v>255</v>
      </c>
      <c r="C89" s="24"/>
    </row>
    <row r="90" spans="1:3" x14ac:dyDescent="0.15">
      <c r="A90" t="str">
        <f>'Programs to include'!A46</f>
        <v>WASH: Piped water</v>
      </c>
      <c r="B90" s="90" t="s">
        <v>254</v>
      </c>
      <c r="C90" s="24"/>
    </row>
    <row r="91" spans="1:3" x14ac:dyDescent="0.15">
      <c r="A91" t="str">
        <f>A90</f>
        <v>WASH: Piped water</v>
      </c>
      <c r="B91" s="90" t="s">
        <v>255</v>
      </c>
      <c r="C91" s="24"/>
    </row>
    <row r="92" spans="1:3" x14ac:dyDescent="0.15">
      <c r="A92" t="str">
        <f>'Programs to include'!A47</f>
        <v>Zinc for treatment + ORS</v>
      </c>
      <c r="B92" s="90" t="s">
        <v>254</v>
      </c>
      <c r="C92" s="24"/>
    </row>
    <row r="93" spans="1:3" x14ac:dyDescent="0.15">
      <c r="A93" t="str">
        <f>A92</f>
        <v>Zinc for treatment + ORS</v>
      </c>
      <c r="B93" s="90" t="s">
        <v>255</v>
      </c>
      <c r="C93" s="24"/>
    </row>
    <row r="94" spans="1:3" x14ac:dyDescent="0.15">
      <c r="A94" t="str">
        <f>'Programs to include'!A48</f>
        <v>Zinc supplementation</v>
      </c>
      <c r="B94" s="90" t="s">
        <v>254</v>
      </c>
      <c r="C94" s="24"/>
    </row>
    <row r="95" spans="1:3" x14ac:dyDescent="0.15">
      <c r="A95" t="str">
        <f>A94</f>
        <v>Zinc supplementation</v>
      </c>
      <c r="B95" s="90" t="s">
        <v>255</v>
      </c>
      <c r="C95" s="24"/>
    </row>
    <row r="96" spans="1:3" x14ac:dyDescent="0.15">
      <c r="A96" t="str">
        <f>'Programs to include'!A49</f>
        <v>IYCF 1</v>
      </c>
      <c r="B96" s="90" t="s">
        <v>254</v>
      </c>
      <c r="C96" s="24"/>
    </row>
    <row r="97" spans="1:3" x14ac:dyDescent="0.15">
      <c r="A97" t="str">
        <f>A96</f>
        <v>IYCF 1</v>
      </c>
      <c r="B97" s="90" t="s">
        <v>255</v>
      </c>
      <c r="C97" s="24"/>
    </row>
    <row r="98" spans="1:3" x14ac:dyDescent="0.15">
      <c r="A98" t="str">
        <f>'Programs to include'!A50</f>
        <v>IYCF 2</v>
      </c>
      <c r="B98" s="90" t="s">
        <v>254</v>
      </c>
      <c r="C98" s="24"/>
    </row>
    <row r="99" spans="1:3" x14ac:dyDescent="0.15">
      <c r="A99" t="str">
        <f>A98</f>
        <v>IYCF 2</v>
      </c>
      <c r="B99" s="90" t="s">
        <v>255</v>
      </c>
      <c r="C99" s="24"/>
    </row>
    <row r="100" spans="1:3" x14ac:dyDescent="0.15">
      <c r="A100" t="str">
        <f>'Programs to include'!A51</f>
        <v>IYCF 3</v>
      </c>
      <c r="B100" s="90" t="s">
        <v>254</v>
      </c>
      <c r="C100" s="24"/>
    </row>
    <row r="101" spans="1:3" x14ac:dyDescent="0.15">
      <c r="A101" t="str">
        <f>A100</f>
        <v>IYCF 3</v>
      </c>
      <c r="B101" s="90" t="s">
        <v>255</v>
      </c>
      <c r="C101" s="2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topLeftCell="I1" workbookViewId="0">
      <selection activeCell="L14" sqref="L14:X14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9.0470930232558158E-2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9.0470930232558158E-2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0.13230523255813953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0.25882848837209305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0.26780755813953494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151">
        <v>0.05</v>
      </c>
    </row>
    <row r="15" spans="1:11" x14ac:dyDescent="0.15">
      <c r="B15" s="10" t="s">
        <v>7</v>
      </c>
      <c r="K15" s="151">
        <v>0.05</v>
      </c>
    </row>
    <row r="16" spans="1:11" x14ac:dyDescent="0.15">
      <c r="B16" s="10" t="s">
        <v>8</v>
      </c>
      <c r="K16" s="151">
        <v>0.27300000000000002</v>
      </c>
    </row>
    <row r="17" spans="1:11" x14ac:dyDescent="0.15">
      <c r="B17" s="10" t="s">
        <v>9</v>
      </c>
      <c r="K17" s="151">
        <v>0.27300000000000002</v>
      </c>
    </row>
    <row r="18" spans="1:11" x14ac:dyDescent="0.15">
      <c r="B18" s="10" t="s">
        <v>10</v>
      </c>
      <c r="K18" s="151">
        <v>0.27300000000000002</v>
      </c>
    </row>
    <row r="19" spans="1:11" x14ac:dyDescent="0.15">
      <c r="B19" s="10" t="s">
        <v>111</v>
      </c>
      <c r="K19" s="151">
        <v>0.35279999999999995</v>
      </c>
    </row>
    <row r="20" spans="1:11" x14ac:dyDescent="0.15">
      <c r="B20" s="10" t="s">
        <v>112</v>
      </c>
      <c r="K20" s="151">
        <v>0.35279999999999995</v>
      </c>
    </row>
    <row r="21" spans="1:11" x14ac:dyDescent="0.15">
      <c r="B21" s="10" t="s">
        <v>113</v>
      </c>
      <c r="K21" s="151">
        <v>0.35279999999999995</v>
      </c>
    </row>
    <row r="22" spans="1:11" x14ac:dyDescent="0.15">
      <c r="B22" s="10" t="s">
        <v>114</v>
      </c>
      <c r="K22" s="151">
        <v>0.35279999999999995</v>
      </c>
    </row>
    <row r="23" spans="1:11" x14ac:dyDescent="0.15">
      <c r="B23" s="10" t="s">
        <v>107</v>
      </c>
      <c r="K23" s="151">
        <v>0.252</v>
      </c>
    </row>
    <row r="24" spans="1:11" x14ac:dyDescent="0.15">
      <c r="B24" s="10" t="s">
        <v>108</v>
      </c>
      <c r="K24" s="151">
        <v>0.252</v>
      </c>
    </row>
    <row r="25" spans="1:11" x14ac:dyDescent="0.15">
      <c r="B25" s="10" t="s">
        <v>109</v>
      </c>
      <c r="K25" s="151">
        <v>0.252</v>
      </c>
    </row>
    <row r="26" spans="1:11" x14ac:dyDescent="0.15">
      <c r="B26" s="10" t="s">
        <v>110</v>
      </c>
      <c r="K26" s="151">
        <v>0.252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1"/>
  <sheetViews>
    <sheetView tabSelected="1" topLeftCell="A18" workbookViewId="0">
      <selection activeCell="B27" sqref="B27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 t="s">
        <v>161</v>
      </c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/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0.63226590593059651</v>
      </c>
      <c r="D2" s="82">
        <f t="shared" si="0"/>
        <v>0.63226590593059651</v>
      </c>
      <c r="E2" s="82">
        <f t="shared" si="0"/>
        <v>0.54599941979843969</v>
      </c>
      <c r="F2" s="82">
        <f t="shared" si="0"/>
        <v>0.3620297218551668</v>
      </c>
      <c r="G2" s="82">
        <f t="shared" si="0"/>
        <v>0.35177131837313458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0.27726316383684535</v>
      </c>
      <c r="D3" s="82">
        <f t="shared" si="1"/>
        <v>0.27726316383684535</v>
      </c>
      <c r="E3" s="82">
        <f t="shared" si="1"/>
        <v>0.32169534764342073</v>
      </c>
      <c r="F3" s="82">
        <f t="shared" si="1"/>
        <v>0.37914178977274016</v>
      </c>
      <c r="G3" s="82">
        <f t="shared" si="1"/>
        <v>0.38042112348733048</v>
      </c>
    </row>
    <row r="4" spans="1:7" ht="15.75" customHeight="1" x14ac:dyDescent="0.15">
      <c r="A4" s="11"/>
      <c r="B4" s="12" t="s">
        <v>25</v>
      </c>
      <c r="C4" s="82">
        <v>6.5308537070164999E-2</v>
      </c>
      <c r="D4" s="82">
        <v>6.5308537070164999E-2</v>
      </c>
      <c r="E4" s="82">
        <v>0.10085224110514809</v>
      </c>
      <c r="F4" s="82">
        <v>0.18607635161995628</v>
      </c>
      <c r="G4" s="82">
        <v>0.19434431027628707</v>
      </c>
    </row>
    <row r="5" spans="1:7" ht="15.75" customHeight="1" x14ac:dyDescent="0.15">
      <c r="A5" s="11"/>
      <c r="B5" s="12" t="s">
        <v>26</v>
      </c>
      <c r="C5" s="82">
        <v>2.5162393162393163E-2</v>
      </c>
      <c r="D5" s="82">
        <v>2.5162393162393163E-2</v>
      </c>
      <c r="E5" s="82">
        <v>3.1452991452991449E-2</v>
      </c>
      <c r="F5" s="82">
        <v>7.2752136752136751E-2</v>
      </c>
      <c r="G5" s="82">
        <v>7.3463247863247871E-2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0.35137254901960785</v>
      </c>
      <c r="D14" s="85">
        <v>0.21316601307189542</v>
      </c>
      <c r="E14" s="84">
        <v>6.2745098039215692E-3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0.25435294117647061</v>
      </c>
      <c r="D15" s="85">
        <v>0.52750588235294127</v>
      </c>
      <c r="E15" s="84">
        <v>8.9852941176470622E-2</v>
      </c>
      <c r="F15" s="87">
        <v>2.7647058823529417E-3</v>
      </c>
      <c r="G15" s="87">
        <v>0</v>
      </c>
    </row>
    <row r="16" spans="1:7" ht="15.75" customHeight="1" x14ac:dyDescent="0.15">
      <c r="B16" s="4" t="s">
        <v>39</v>
      </c>
      <c r="C16" s="84">
        <v>6.4185471406491501E-2</v>
      </c>
      <c r="D16" s="88">
        <v>0.25886089644513138</v>
      </c>
      <c r="E16" s="84">
        <v>0.90386738794435861</v>
      </c>
      <c r="F16" s="87">
        <v>0.79789180834621309</v>
      </c>
      <c r="G16" s="87">
        <v>0</v>
      </c>
    </row>
    <row r="17" spans="2:7" ht="15.75" customHeight="1" x14ac:dyDescent="0.15">
      <c r="B17" s="4" t="s">
        <v>40</v>
      </c>
      <c r="C17" s="84">
        <v>0.33008903839742992</v>
      </c>
      <c r="D17" s="88">
        <v>4.6720813003194196E-4</v>
      </c>
      <c r="E17" s="84">
        <v>5.1610752492459164E-6</v>
      </c>
      <c r="F17" s="87">
        <v>0.19934348577143399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5" sqref="B5:F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1.7898305084745763</v>
      </c>
      <c r="C2" s="89">
        <v>2.0628203389830508</v>
      </c>
      <c r="D2" s="89">
        <v>6.9943186440677962</v>
      </c>
      <c r="E2" s="89">
        <v>6.7364949152542382</v>
      </c>
      <c r="F2" s="89">
        <v>2.3529152542372884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sqref="A1:O7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v>0.95</v>
      </c>
      <c r="D2" s="98">
        <v>0.95</v>
      </c>
      <c r="E2" s="98">
        <v>0.72699999999999998</v>
      </c>
      <c r="F2" s="98">
        <v>0.72699999999999998</v>
      </c>
      <c r="G2" s="98">
        <v>0.72699999999999998</v>
      </c>
      <c r="H2" s="98">
        <v>0.6472</v>
      </c>
      <c r="I2" s="98">
        <v>0.6472</v>
      </c>
      <c r="J2" s="98">
        <v>0.6472</v>
      </c>
      <c r="K2" s="98">
        <v>0.6472</v>
      </c>
      <c r="L2" s="98">
        <v>0.748</v>
      </c>
      <c r="M2" s="98">
        <v>0.748</v>
      </c>
      <c r="N2" s="98">
        <v>0.748</v>
      </c>
      <c r="O2" s="98">
        <v>0.748</v>
      </c>
    </row>
    <row r="3" spans="1:15" x14ac:dyDescent="0.15">
      <c r="B3" t="s">
        <v>222</v>
      </c>
      <c r="C3" s="98">
        <v>0.05</v>
      </c>
      <c r="D3" s="98">
        <v>0.05</v>
      </c>
      <c r="E3" s="98">
        <v>0.27300000000000002</v>
      </c>
      <c r="F3" s="98">
        <v>0.27300000000000002</v>
      </c>
      <c r="G3" s="98">
        <v>0.27300000000000002</v>
      </c>
      <c r="H3" s="98">
        <v>0.35279999999999995</v>
      </c>
      <c r="I3" s="98">
        <v>0.35279999999999995</v>
      </c>
      <c r="J3" s="98">
        <v>0.35279999999999995</v>
      </c>
      <c r="K3" s="98">
        <v>0.35279999999999995</v>
      </c>
      <c r="L3" s="98">
        <v>0.252</v>
      </c>
      <c r="M3" s="98">
        <v>0.252</v>
      </c>
      <c r="N3" s="98">
        <v>0.252</v>
      </c>
      <c r="O3" s="98">
        <v>0.252</v>
      </c>
    </row>
    <row r="4" spans="1:15" x14ac:dyDescent="0.15">
      <c r="A4" s="10"/>
      <c r="B4" s="10"/>
      <c r="C4" s="10" t="s">
        <v>271</v>
      </c>
      <c r="D4" s="10" t="s">
        <v>271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0.65</v>
      </c>
      <c r="F5" s="101">
        <v>0.65</v>
      </c>
      <c r="G5" s="102">
        <v>0.65</v>
      </c>
      <c r="H5" s="103">
        <v>0.84</v>
      </c>
      <c r="I5" s="103">
        <v>0.84</v>
      </c>
      <c r="J5" s="103">
        <v>0.84</v>
      </c>
      <c r="K5" s="103">
        <v>0.84</v>
      </c>
      <c r="L5" s="103">
        <v>0.6</v>
      </c>
      <c r="M5" s="103">
        <v>0.6</v>
      </c>
      <c r="N5" s="103">
        <v>0.6</v>
      </c>
      <c r="O5" s="103">
        <v>0.6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v>0.27300000000000002</v>
      </c>
      <c r="F6" s="142">
        <v>0.27300000000000002</v>
      </c>
      <c r="G6" s="142">
        <v>0.27300000000000002</v>
      </c>
      <c r="H6" s="142">
        <v>0.35279999999999995</v>
      </c>
      <c r="I6" s="142">
        <v>0.35279999999999995</v>
      </c>
      <c r="J6" s="142">
        <v>0.35279999999999995</v>
      </c>
      <c r="K6" s="142">
        <v>0.35279999999999995</v>
      </c>
      <c r="L6" s="142">
        <v>0.252</v>
      </c>
      <c r="M6" s="142">
        <v>0.252</v>
      </c>
      <c r="N6" s="142">
        <v>0.252</v>
      </c>
      <c r="O6" s="142">
        <v>0.252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0.81361627906976741</v>
      </c>
      <c r="D2" s="150">
        <v>0.10849709302325583</v>
      </c>
      <c r="E2" s="150">
        <v>6.5370348837209311E-2</v>
      </c>
      <c r="F2" s="150">
        <v>1.2516279069767444E-2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2018-03-30T02:52:59Z</dcterms:modified>
</cp:coreProperties>
</file>