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2466C1D7-4B39-DB41-A1F6-6DFFFE121C44}" xr6:coauthVersionLast="31" xr6:coauthVersionMax="31" xr10:uidLastSave="{00000000-0000-0000-0000-000000000000}"/>
  <bookViews>
    <workbookView xWindow="12800" yWindow="460" windowWidth="12800" windowHeight="15540" tabRatio="500" firstSheet="28" activeTab="28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6" i="21"/>
  <c r="M36" i="21"/>
  <c r="L36" i="21"/>
  <c r="O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H4" i="2"/>
  <c r="J4" i="2" s="1"/>
  <c r="H5" i="2"/>
  <c r="H6" i="2"/>
  <c r="H7" i="2"/>
  <c r="J7" i="2" s="1"/>
  <c r="H8" i="2"/>
  <c r="J8" i="2" s="1"/>
  <c r="H9" i="2"/>
  <c r="H10" i="2"/>
  <c r="H11" i="2"/>
  <c r="H12" i="2"/>
  <c r="J12" i="2" s="1"/>
  <c r="H13" i="2"/>
  <c r="H14" i="2"/>
  <c r="H15" i="2"/>
  <c r="H2" i="2"/>
  <c r="J2" i="2"/>
  <c r="I3" i="2"/>
  <c r="I4" i="2"/>
  <c r="I5" i="2"/>
  <c r="I6" i="2"/>
  <c r="K6" i="2" s="1"/>
  <c r="I7" i="2"/>
  <c r="I8" i="2"/>
  <c r="I9" i="2"/>
  <c r="I10" i="2"/>
  <c r="K10" i="2" s="1"/>
  <c r="I11" i="2"/>
  <c r="I12" i="2"/>
  <c r="I13" i="2"/>
  <c r="I14" i="2"/>
  <c r="K14" i="2" s="1"/>
  <c r="I15" i="2"/>
  <c r="I2" i="2"/>
  <c r="J3" i="2"/>
  <c r="J6" i="2"/>
  <c r="J10" i="2"/>
  <c r="J11" i="2"/>
  <c r="J14" i="2"/>
  <c r="J15" i="2"/>
  <c r="K11" i="2" l="1"/>
  <c r="K3" i="2"/>
  <c r="K4" i="2"/>
  <c r="K2" i="2"/>
  <c r="D6" i="20"/>
  <c r="K9" i="2"/>
  <c r="K15" i="2"/>
  <c r="K7" i="2"/>
  <c r="K8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858671C6-33E4-2F4C-ACB0-08BEBA345DB3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DB4A0EC6-6C6D-AC4D-A286-30C445DEC89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rgb="FF000000"/>
            <rFont val="Tahoma"/>
            <family val="2"/>
          </rPr>
          <t xml:space="preserve"> Janka Petravic:
</t>
        </r>
        <r>
          <rPr>
            <sz val="9"/>
            <color rgb="FF000000"/>
            <rFont val="Tahoma"/>
            <family val="2"/>
          </rPr>
          <t xml:space="preserve">National poverty lines; for WDI poverty line it is 0.466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<sst xmlns="http://schemas.openxmlformats.org/spreadsheetml/2006/main" count="1409" uniqueCount="274">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</sst>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6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0E70ED48-9465-4145-AF8E-425822CB6097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C2A14-D037-5346-A703-7DEE2B4B2336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2" bestFit="1" customWidth="1"/>
    <col min="2" max="2" width="14.83203125" style="152" bestFit="1" customWidth="1"/>
    <col min="3" max="16384" width="10.83203125" style="152"/>
  </cols>
  <sheetData>
    <row r="1" spans="1:2" x14ac:dyDescent="0.15">
      <c r="A1" s="151" t="s">
        <v>253</v>
      </c>
      <c r="B1" s="151" t="s">
        <v>271</v>
      </c>
    </row>
    <row r="2" spans="1:2" x14ac:dyDescent="0.15">
      <c r="A2" s="151" t="s">
        <v>272</v>
      </c>
      <c r="B2" s="154">
        <v>811987.85090909095</v>
      </c>
    </row>
    <row r="3" spans="1:2" x14ac:dyDescent="0.15">
      <c r="A3" s="151" t="s">
        <v>273</v>
      </c>
      <c r="B3" s="153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0.71325581395348825</v>
      </c>
      <c r="D2" s="150">
        <v>0.16691860465116282</v>
      </c>
      <c r="E2" s="150">
        <v>0.10056976744186048</v>
      </c>
      <c r="F2" s="150">
        <v>1.9255813953488372E-2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1" t="s">
        <v>233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5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5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5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5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5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5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5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5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5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5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5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5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5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5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5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5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5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5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5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5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5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5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5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5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5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5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5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5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5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5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5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5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5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5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5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5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5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5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5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5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5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5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5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5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5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0.36699999999999999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0.24199999999999999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0.24199999999999999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0.24199999999999999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0.24199999999999999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23" zoomScale="158" workbookViewId="0">
      <selection activeCell="C52" sqref="C52:C5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332178.90044136409</v>
      </c>
    </row>
    <row r="4" spans="1:3" ht="15.75" customHeight="1" x14ac:dyDescent="0.15">
      <c r="B4" s="4" t="s">
        <v>3</v>
      </c>
      <c r="C4" s="133">
        <v>64081.258879401757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v>75345.877390763577</v>
      </c>
    </row>
    <row r="7" spans="1:3" ht="15.75" customHeight="1" x14ac:dyDescent="0.15">
      <c r="B7" s="18" t="s">
        <v>65</v>
      </c>
      <c r="C7" s="96">
        <v>0.19700000000000001</v>
      </c>
    </row>
    <row r="8" spans="1:3" ht="15.75" customHeight="1" x14ac:dyDescent="0.15">
      <c r="B8" s="4" t="s">
        <v>64</v>
      </c>
      <c r="C8" s="13">
        <v>0.12999999523162842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0.36699999999999999</v>
      </c>
    </row>
    <row r="11" spans="1:3" ht="15.75" customHeight="1" x14ac:dyDescent="0.15">
      <c r="B11" s="4" t="s">
        <v>174</v>
      </c>
      <c r="C11" s="22">
        <v>0.24199999999999999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4.28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29</v>
      </c>
    </row>
    <row r="23" spans="1:3" ht="15.75" customHeight="1" x14ac:dyDescent="0.15">
      <c r="B23" s="90" t="s">
        <v>269</v>
      </c>
      <c r="C23" s="13">
        <v>44</v>
      </c>
    </row>
    <row r="24" spans="1:3" ht="15.75" customHeight="1" x14ac:dyDescent="0.15">
      <c r="B24" s="90" t="s">
        <v>270</v>
      </c>
      <c r="C24" s="13">
        <v>66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26">
        <v>81921.22652285482</v>
      </c>
      <c r="D34" s="92"/>
      <c r="E34" s="93"/>
    </row>
    <row r="35" spans="1:5" ht="15" customHeight="1" x14ac:dyDescent="0.2">
      <c r="B35" s="91" t="s">
        <v>108</v>
      </c>
      <c r="C35" s="26">
        <v>131688.03648995195</v>
      </c>
      <c r="D35" s="92"/>
      <c r="E35" s="92"/>
    </row>
    <row r="36" spans="1:5" ht="15.75" customHeight="1" x14ac:dyDescent="0.2">
      <c r="B36" s="91" t="s">
        <v>109</v>
      </c>
      <c r="C36" s="26">
        <v>92809.201590035431</v>
      </c>
      <c r="D36" s="92"/>
    </row>
    <row r="37" spans="1:5" ht="15.75" customHeight="1" x14ac:dyDescent="0.2">
      <c r="B37" s="91" t="s">
        <v>110</v>
      </c>
      <c r="C37" s="26">
        <v>58029.138323649255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72348.891762911808</v>
      </c>
      <c r="D40" s="92"/>
      <c r="E40" s="93"/>
    </row>
    <row r="41" spans="1:5" ht="15" customHeight="1" x14ac:dyDescent="0.2">
      <c r="B41" s="91" t="s">
        <v>108</v>
      </c>
      <c r="C41" s="131">
        <f t="shared" ref="C41:C43" si="0">C35-C47</f>
        <v>97604.723329548782</v>
      </c>
      <c r="D41" s="92"/>
      <c r="E41" s="92"/>
    </row>
    <row r="42" spans="1:5" ht="15.75" customHeight="1" x14ac:dyDescent="0.2">
      <c r="B42" s="91" t="s">
        <v>109</v>
      </c>
      <c r="C42" s="131">
        <f t="shared" si="0"/>
        <v>67645.564001397346</v>
      </c>
      <c r="D42" s="92"/>
    </row>
    <row r="43" spans="1:5" ht="15.75" customHeight="1" x14ac:dyDescent="0.2">
      <c r="B43" s="91" t="s">
        <v>110</v>
      </c>
      <c r="C43" s="131">
        <f t="shared" si="0"/>
        <v>51502.546441869927</v>
      </c>
      <c r="D43" s="92"/>
    </row>
    <row r="44" spans="1:5" ht="15.75" customHeight="1" x14ac:dyDescent="0.2">
      <c r="B44" s="91"/>
      <c r="C44" s="25"/>
      <c r="D44" s="92"/>
    </row>
    <row r="45" spans="1:5" ht="15" customHeight="1" x14ac:dyDescent="0.2">
      <c r="B45" s="91"/>
      <c r="C45" s="25"/>
    </row>
    <row r="46" spans="1:5" ht="15.75" customHeight="1" x14ac:dyDescent="0.2">
      <c r="A46" s="10" t="s">
        <v>215</v>
      </c>
      <c r="B46" s="91" t="s">
        <v>111</v>
      </c>
      <c r="C46" s="132">
        <f>C52*C$6</f>
        <v>9572.3347599430144</v>
      </c>
    </row>
    <row r="47" spans="1:5" ht="15.75" customHeight="1" x14ac:dyDescent="0.2">
      <c r="B47" s="91" t="s">
        <v>112</v>
      </c>
      <c r="C47" s="132">
        <f t="shared" ref="C47:C49" si="1">C53*C$6</f>
        <v>34083.313160403159</v>
      </c>
    </row>
    <row r="48" spans="1:5" ht="15.75" customHeight="1" x14ac:dyDescent="0.2">
      <c r="B48" s="91" t="s">
        <v>113</v>
      </c>
      <c r="C48" s="132">
        <f t="shared" si="1"/>
        <v>25163.637588638077</v>
      </c>
    </row>
    <row r="49" spans="1:3" ht="15.75" customHeight="1" x14ac:dyDescent="0.2">
      <c r="B49" s="91" t="s">
        <v>114</v>
      </c>
      <c r="C49" s="132">
        <f t="shared" si="1"/>
        <v>6526.5918817793281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workbookViewId="0">
      <selection activeCell="E50" sqref="E50:O5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0.12999999523162842</v>
      </c>
      <c r="F6" s="16">
        <f>'Baseline year demographics'!C8</f>
        <v>0.12999999523162842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0.12999999523162842</v>
      </c>
      <c r="F8" s="16">
        <f>'Baseline year demographics'!C8*'Baseline year demographics'!C9</f>
        <v>0.12999999523162842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0.12999999523162842</v>
      </c>
      <c r="E11" s="110">
        <f>'Baseline year demographics'!$C8</f>
        <v>0.12999999523162842</v>
      </c>
      <c r="F11" s="110">
        <f>'Baseline year demographics'!$C8</f>
        <v>0.12999999523162842</v>
      </c>
      <c r="G11" s="110">
        <f>'Baseline year demographics'!$C8</f>
        <v>0.12999999523162842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0.12999999523162842</v>
      </c>
      <c r="I15" s="16">
        <f>'Baseline year demographics'!$C$8</f>
        <v>0.12999999523162842</v>
      </c>
      <c r="J15" s="16">
        <f>'Baseline year demographics'!$C$8</f>
        <v>0.12999999523162842</v>
      </c>
      <c r="K15" s="16">
        <f>'Baseline year demographics'!$C$8</f>
        <v>0.12999999523162842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2.56099990606308E-2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1.7926999342441557E-2</v>
      </c>
      <c r="M30" s="16">
        <f>'Baseline year demographics'!$C$8*('Baseline year demographics'!$C$9)*(0.7)</f>
        <v>9.0999996662139884E-2</v>
      </c>
      <c r="N30" s="16">
        <f>'Baseline year demographics'!$C$8*('Baseline year demographics'!$C$9)*(0.7)</f>
        <v>9.0999996662139884E-2</v>
      </c>
      <c r="O30" s="16">
        <f>'Baseline year demographics'!$C$8*('Baseline year demographics'!$C$9)*(0.7)</f>
        <v>9.0999996662139884E-2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7.6829997181892401E-3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0.17139000093936921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8.3981100460290906E-2</v>
      </c>
      <c r="M33" s="16">
        <f>(1-'Baseline year demographics'!$C$8)*('Baseline year demographics'!$C$9)*(0.49)</f>
        <v>0.42630000233650206</v>
      </c>
      <c r="N33" s="16">
        <f>(1-'Baseline year demographics'!$C$8)*('Baseline year demographics'!$C$9)*(0.49)</f>
        <v>0.42630000233650206</v>
      </c>
      <c r="O33" s="16">
        <f>(1-'Baseline year demographics'!$C$8)*('Baseline year demographics'!$C$9)*(0.49)</f>
        <v>0.42630000233650206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3.5991900197267536E-2</v>
      </c>
      <c r="M34" s="16">
        <f>(1-'Baseline year demographics'!$C$8)*('Baseline year demographics'!$C$9)*(0.21)</f>
        <v>0.18270000100135803</v>
      </c>
      <c r="N34" s="16">
        <f>(1-'Baseline year demographics'!$C$8)*('Baseline year demographics'!$C$9)*(0.21)</f>
        <v>0.18270000100135803</v>
      </c>
      <c r="O34" s="16">
        <f>(1-'Baseline year demographics'!$C$8)*('Baseline year demographics'!$C$9)*(0.21)</f>
        <v>0.18270000100135803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5.1417000281810753E-2</v>
      </c>
      <c r="M35" s="16">
        <f>(1-'Baseline year demographics'!$C$8)*('Baseline year demographics'!$C$9)*(0.3)</f>
        <v>0.26100000143051144</v>
      </c>
      <c r="N35" s="16">
        <f>(1-'Baseline year demographics'!$C$8)*('Baseline year demographics'!$C$9)*(0.3)</f>
        <v>0.26100000143051144</v>
      </c>
      <c r="O35" s="16">
        <f>(1-'Baseline year demographics'!$C$8)*('Baseline year demographics'!$C$9)*(0.3)</f>
        <v>0.26100000143051144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</v>
      </c>
      <c r="M36" s="111">
        <f>'Programs cost and coverage'!$B6+'Baseline year demographics'!$C12</f>
        <v>0</v>
      </c>
      <c r="N36" s="111">
        <f>'Programs cost and coverage'!$B6+'Baseline year demographics'!$C12</f>
        <v>0</v>
      </c>
      <c r="O36" s="111">
        <f>'Programs cost and coverage'!$B6+'Baseline year demographics'!$C12</f>
        <v>0</v>
      </c>
    </row>
    <row r="37" spans="1:15" ht="15.75" customHeight="1" x14ac:dyDescent="0.15">
      <c r="B37" s="31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15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15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15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15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15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15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15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15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15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15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15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15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s="11" t="s">
        <v>240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15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15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15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15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15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15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15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15">
      <c r="A49" s="118" t="s">
        <v>157</v>
      </c>
      <c r="B49" t="s">
        <v>161</v>
      </c>
      <c r="F49" t="s">
        <v>161</v>
      </c>
    </row>
    <row r="50" spans="1:6" x14ac:dyDescent="0.15">
      <c r="A50" s="118" t="s">
        <v>158</v>
      </c>
      <c r="B50" t="s">
        <v>161</v>
      </c>
      <c r="F50" t="s">
        <v>161</v>
      </c>
    </row>
    <row r="51" spans="1:6" x14ac:dyDescent="0.15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1"/>
  <sheetViews>
    <sheetView tabSelected="1" workbookViewId="0">
      <selection activeCell="B8" sqref="B8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0.08</v>
      </c>
      <c r="C5" s="148">
        <v>0.95</v>
      </c>
      <c r="D5" s="148">
        <f>180</f>
        <v>180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0.373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0.84799999999999998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0.1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0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1.7999999999999999E-2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0.89</v>
      </c>
      <c r="C41" s="121">
        <v>1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9.5000000000000001E-2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topLeftCell="A4" workbookViewId="0">
      <selection activeCell="D11" sqref="D11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65319.481</v>
      </c>
      <c r="C2" s="135"/>
      <c r="D2" s="14">
        <v>81921.22652285482</v>
      </c>
      <c r="E2" s="14">
        <v>131688.03648995195</v>
      </c>
      <c r="F2" s="14">
        <v>92809.201590035431</v>
      </c>
      <c r="G2" s="14">
        <v>58029.138323649255</v>
      </c>
      <c r="H2" s="136">
        <f>D2+E2+F2+G2</f>
        <v>364447.60292649147</v>
      </c>
      <c r="I2" s="137">
        <f t="shared" ref="I2:I15" si="0">(B2 + 25.36*B2/(1000-25.36))/(1-0.13)</f>
        <v>77033.431029293686</v>
      </c>
      <c r="J2" s="138">
        <f t="shared" ref="J2:J15" si="1">D2/H2</f>
        <v>0.22478190517658092</v>
      </c>
      <c r="K2" s="136">
        <f>H2-I2</f>
        <v>287414.17189719778</v>
      </c>
      <c r="L2" s="135"/>
    </row>
    <row r="3" spans="1:12" ht="15.75" customHeight="1" x14ac:dyDescent="0.15">
      <c r="A3" s="3">
        <v>2018</v>
      </c>
      <c r="B3" s="81">
        <v>66557.764999999999</v>
      </c>
      <c r="C3" s="135"/>
      <c r="D3" s="14">
        <v>85462.832460891746</v>
      </c>
      <c r="E3" s="14">
        <v>135472.8088125439</v>
      </c>
      <c r="F3" s="14">
        <v>96106.567386443057</v>
      </c>
      <c r="G3" s="14">
        <v>60903.981769870617</v>
      </c>
      <c r="H3" s="136">
        <f t="shared" ref="H3:H15" si="2">D3+E3+F3+G3</f>
        <v>377946.19042974932</v>
      </c>
      <c r="I3" s="137">
        <f t="shared" si="0"/>
        <v>78493.780432692627</v>
      </c>
      <c r="J3" s="138">
        <f t="shared" si="1"/>
        <v>0.22612433892696462</v>
      </c>
      <c r="K3" s="136">
        <f t="shared" ref="K3:K15" si="3">H3-I3</f>
        <v>299452.4099970567</v>
      </c>
      <c r="L3" s="135"/>
    </row>
    <row r="4" spans="1:12" ht="15.75" customHeight="1" x14ac:dyDescent="0.15">
      <c r="A4" s="3">
        <v>2019</v>
      </c>
      <c r="B4" s="81">
        <v>68105.62000000001</v>
      </c>
      <c r="C4" s="135"/>
      <c r="D4" s="14">
        <v>89157.548565276578</v>
      </c>
      <c r="E4" s="14">
        <v>139366.35716305507</v>
      </c>
      <c r="F4" s="14">
        <v>99521.083433138876</v>
      </c>
      <c r="G4" s="14">
        <v>63921.248920441794</v>
      </c>
      <c r="H4" s="136">
        <f t="shared" si="2"/>
        <v>391966.23808191234</v>
      </c>
      <c r="I4" s="137">
        <f t="shared" si="0"/>
        <v>80319.2171869413</v>
      </c>
      <c r="J4" s="138">
        <f t="shared" si="1"/>
        <v>0.22746231665658054</v>
      </c>
      <c r="K4" s="136">
        <f t="shared" si="3"/>
        <v>311647.02089497104</v>
      </c>
      <c r="L4" s="135"/>
    </row>
    <row r="5" spans="1:12" ht="15.75" customHeight="1" x14ac:dyDescent="0.15">
      <c r="A5" s="3">
        <v>2020</v>
      </c>
      <c r="B5" s="81">
        <v>69343.90400000001</v>
      </c>
      <c r="C5" s="135"/>
      <c r="D5" s="14">
        <v>93011.994071308</v>
      </c>
      <c r="E5" s="14">
        <v>143371.80781256373</v>
      </c>
      <c r="F5" s="14">
        <v>103056.91189531471</v>
      </c>
      <c r="G5" s="14">
        <v>67087.995641861315</v>
      </c>
      <c r="H5" s="136">
        <f t="shared" si="2"/>
        <v>406528.70942104771</v>
      </c>
      <c r="I5" s="137">
        <f t="shared" si="0"/>
        <v>81779.566590340226</v>
      </c>
      <c r="J5" s="138">
        <f t="shared" si="1"/>
        <v>0.22879563463985053</v>
      </c>
      <c r="K5" s="136">
        <f t="shared" si="3"/>
        <v>324749.14283070748</v>
      </c>
      <c r="L5" s="135"/>
    </row>
    <row r="6" spans="1:12" ht="15.75" customHeight="1" x14ac:dyDescent="0.15">
      <c r="A6" s="3">
        <v>2021</v>
      </c>
      <c r="B6" s="81">
        <v>70582.188000000009</v>
      </c>
      <c r="C6" s="135"/>
      <c r="D6" s="14">
        <v>95910.245792334652</v>
      </c>
      <c r="E6" s="14">
        <v>148563.64533840085</v>
      </c>
      <c r="F6" s="14">
        <v>106388.47874317343</v>
      </c>
      <c r="G6" s="14">
        <v>70058.019380410362</v>
      </c>
      <c r="H6" s="136">
        <f t="shared" si="2"/>
        <v>420920.38925431931</v>
      </c>
      <c r="I6" s="137">
        <f t="shared" si="0"/>
        <v>83239.915993739167</v>
      </c>
      <c r="J6" s="138">
        <f t="shared" si="1"/>
        <v>0.22785839850201664</v>
      </c>
      <c r="K6" s="136">
        <f t="shared" si="3"/>
        <v>337680.47326058015</v>
      </c>
      <c r="L6" s="135"/>
    </row>
    <row r="7" spans="1:12" ht="15.75" customHeight="1" x14ac:dyDescent="0.15">
      <c r="A7" s="3">
        <v>2022</v>
      </c>
      <c r="B7" s="81">
        <v>72130.043000000005</v>
      </c>
      <c r="C7" s="135"/>
      <c r="D7" s="14">
        <v>98898.806974224965</v>
      </c>
      <c r="E7" s="14">
        <v>153943.4917713303</v>
      </c>
      <c r="F7" s="14">
        <v>109827.7466414287</v>
      </c>
      <c r="G7" s="14">
        <v>73159.527759738281</v>
      </c>
      <c r="H7" s="136">
        <f t="shared" si="2"/>
        <v>435829.57314672228</v>
      </c>
      <c r="I7" s="137">
        <f t="shared" si="0"/>
        <v>85065.352747987825</v>
      </c>
      <c r="J7" s="138">
        <f t="shared" si="1"/>
        <v>0.22692082655192061</v>
      </c>
      <c r="K7" s="136">
        <f t="shared" si="3"/>
        <v>350764.22039873444</v>
      </c>
      <c r="L7" s="135"/>
    </row>
    <row r="8" spans="1:12" ht="15.75" customHeight="1" x14ac:dyDescent="0.15">
      <c r="A8" s="3">
        <v>2023</v>
      </c>
      <c r="B8" s="81">
        <v>73677.898000000001</v>
      </c>
      <c r="C8" s="135"/>
      <c r="D8" s="14">
        <v>101980.49165782375</v>
      </c>
      <c r="E8" s="14">
        <v>159518.15536545674</v>
      </c>
      <c r="F8" s="14">
        <v>113378.19729006923</v>
      </c>
      <c r="G8" s="14">
        <v>76398.341679704012</v>
      </c>
      <c r="H8" s="136">
        <f t="shared" si="2"/>
        <v>451275.18599305378</v>
      </c>
      <c r="I8" s="137">
        <f t="shared" si="0"/>
        <v>86890.789502236497</v>
      </c>
      <c r="J8" s="138">
        <f t="shared" si="1"/>
        <v>0.22598293640588843</v>
      </c>
      <c r="K8" s="136">
        <f t="shared" si="3"/>
        <v>364384.39649081731</v>
      </c>
      <c r="L8" s="135"/>
    </row>
    <row r="9" spans="1:12" ht="15.75" customHeight="1" x14ac:dyDescent="0.15">
      <c r="A9" s="3">
        <v>2024</v>
      </c>
      <c r="B9" s="81">
        <v>74916.182000000001</v>
      </c>
      <c r="C9" s="135"/>
      <c r="D9" s="14">
        <v>105158.20156942758</v>
      </c>
      <c r="E9" s="14">
        <v>165294.69091811872</v>
      </c>
      <c r="F9" s="14">
        <v>117043.42494355525</v>
      </c>
      <c r="G9" s="14">
        <v>79780.539734715188</v>
      </c>
      <c r="H9" s="136">
        <f t="shared" si="2"/>
        <v>467276.85716581676</v>
      </c>
      <c r="I9" s="137">
        <f t="shared" si="0"/>
        <v>88351.138905635409</v>
      </c>
      <c r="J9" s="138">
        <f t="shared" si="1"/>
        <v>0.22504474586489392</v>
      </c>
      <c r="K9" s="136">
        <f t="shared" si="3"/>
        <v>378925.71826018137</v>
      </c>
      <c r="L9" s="135"/>
    </row>
    <row r="10" spans="1:12" ht="15.75" customHeight="1" x14ac:dyDescent="0.15">
      <c r="A10" s="3">
        <v>2025</v>
      </c>
      <c r="B10" s="81">
        <v>76773.608000000007</v>
      </c>
      <c r="C10" s="135"/>
      <c r="D10" s="14">
        <v>108434.9288530616</v>
      </c>
      <c r="E10" s="14">
        <v>171280.40869781136</v>
      </c>
      <c r="F10" s="14">
        <v>120827.14004941723</v>
      </c>
      <c r="G10" s="14">
        <v>83312.469622012475</v>
      </c>
      <c r="H10" s="136">
        <f t="shared" si="2"/>
        <v>483854.94722230261</v>
      </c>
      <c r="I10" s="137">
        <f t="shared" si="0"/>
        <v>90541.663010733828</v>
      </c>
      <c r="J10" s="138">
        <f t="shared" si="1"/>
        <v>0.22410627291414711</v>
      </c>
      <c r="K10" s="136">
        <f t="shared" si="3"/>
        <v>393313.28421156877</v>
      </c>
      <c r="L10" s="135"/>
    </row>
    <row r="11" spans="1:12" ht="15.75" customHeight="1" x14ac:dyDescent="0.15">
      <c r="A11" s="3">
        <v>2026</v>
      </c>
      <c r="B11" s="81">
        <v>78321.463000000003</v>
      </c>
      <c r="C11" s="135"/>
      <c r="D11" s="14">
        <v>111700.23382329651</v>
      </c>
      <c r="E11" s="14">
        <v>177654.41631989513</v>
      </c>
      <c r="F11" s="14">
        <v>124426.25850486943</v>
      </c>
      <c r="G11" s="14">
        <v>86392.752654555457</v>
      </c>
      <c r="H11" s="136">
        <f t="shared" si="2"/>
        <v>500173.66130261647</v>
      </c>
      <c r="I11" s="137">
        <f t="shared" si="0"/>
        <v>92367.0997649825</v>
      </c>
      <c r="J11" s="138">
        <f t="shared" si="1"/>
        <v>0.2233229025542697</v>
      </c>
      <c r="K11" s="136">
        <f t="shared" si="3"/>
        <v>407806.561537634</v>
      </c>
      <c r="L11" s="135"/>
    </row>
    <row r="12" spans="1:12" ht="15.75" customHeight="1" x14ac:dyDescent="0.15">
      <c r="A12" s="3">
        <v>2027</v>
      </c>
      <c r="B12" s="81">
        <v>79869.317999999999</v>
      </c>
      <c r="C12" s="135"/>
      <c r="D12" s="14">
        <v>115063.86704127795</v>
      </c>
      <c r="E12" s="14">
        <v>184265.62546126099</v>
      </c>
      <c r="F12" s="14">
        <v>128132.58510619911</v>
      </c>
      <c r="G12" s="14">
        <v>89586.92192289987</v>
      </c>
      <c r="H12" s="136">
        <f t="shared" si="2"/>
        <v>517048.99953163799</v>
      </c>
      <c r="I12" s="137">
        <f t="shared" si="0"/>
        <v>94192.536519231158</v>
      </c>
      <c r="J12" s="138">
        <f t="shared" si="1"/>
        <v>0.22253957970232421</v>
      </c>
      <c r="K12" s="136">
        <f t="shared" si="3"/>
        <v>422856.46301240684</v>
      </c>
      <c r="L12" s="135"/>
    </row>
    <row r="13" spans="1:12" ht="15.75" customHeight="1" x14ac:dyDescent="0.15">
      <c r="A13" s="3">
        <v>2028</v>
      </c>
      <c r="B13" s="81">
        <v>81417.17300000001</v>
      </c>
      <c r="C13" s="135"/>
      <c r="D13" s="14">
        <v>118528.7894691191</v>
      </c>
      <c r="E13" s="14">
        <v>191122.86330946282</v>
      </c>
      <c r="F13" s="14">
        <v>131949.31329832473</v>
      </c>
      <c r="G13" s="14">
        <v>92899.188103327077</v>
      </c>
      <c r="H13" s="136">
        <f t="shared" si="2"/>
        <v>534500.15418023372</v>
      </c>
      <c r="I13" s="137">
        <f t="shared" si="0"/>
        <v>96017.973273479831</v>
      </c>
      <c r="J13" s="138">
        <f t="shared" si="1"/>
        <v>0.22175632418835775</v>
      </c>
      <c r="K13" s="136">
        <f t="shared" si="3"/>
        <v>438482.18090675387</v>
      </c>
      <c r="L13" s="135"/>
    </row>
    <row r="14" spans="1:12" ht="15.75" customHeight="1" x14ac:dyDescent="0.15">
      <c r="A14" s="3">
        <v>2029</v>
      </c>
      <c r="B14" s="81">
        <v>83274.599000000002</v>
      </c>
      <c r="C14" s="135"/>
      <c r="D14" s="14">
        <v>122098.05123249337</v>
      </c>
      <c r="E14" s="14">
        <v>198235.28554590364</v>
      </c>
      <c r="F14" s="14">
        <v>135879.73165037722</v>
      </c>
      <c r="G14" s="14">
        <v>96333.917551991632</v>
      </c>
      <c r="H14" s="136">
        <f t="shared" si="2"/>
        <v>552546.98598076578</v>
      </c>
      <c r="I14" s="137">
        <f t="shared" si="0"/>
        <v>98208.49737857822</v>
      </c>
      <c r="J14" s="138">
        <f t="shared" si="1"/>
        <v>0.2209731558227043</v>
      </c>
      <c r="K14" s="136">
        <f t="shared" si="3"/>
        <v>454338.48860218754</v>
      </c>
      <c r="L14" s="135"/>
    </row>
    <row r="15" spans="1:12" ht="15.75" customHeight="1" x14ac:dyDescent="0.15">
      <c r="A15" s="3">
        <v>2030</v>
      </c>
      <c r="B15" s="81">
        <v>84822.453999999998</v>
      </c>
      <c r="C15" s="135"/>
      <c r="D15" s="14">
        <v>125774.79430561984</v>
      </c>
      <c r="E15" s="14">
        <v>205612.38857036462</v>
      </c>
      <c r="F15" s="14">
        <v>139927.22668919672</v>
      </c>
      <c r="G15" s="14">
        <v>99895.638060819183</v>
      </c>
      <c r="H15" s="136">
        <f t="shared" si="2"/>
        <v>571210.04762600036</v>
      </c>
      <c r="I15" s="137">
        <f t="shared" si="0"/>
        <v>100033.93413282688</v>
      </c>
      <c r="J15" s="138">
        <f t="shared" si="1"/>
        <v>0.22019009439408682</v>
      </c>
      <c r="K15" s="136">
        <f t="shared" si="3"/>
        <v>471176.1134931735</v>
      </c>
      <c r="L15" s="13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1"/>
  <sheetViews>
    <sheetView workbookViewId="0">
      <selection activeCell="E15" sqref="E15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3"/>
    </row>
    <row r="3" spans="1:16" x14ac:dyDescent="0.15">
      <c r="A3" t="str">
        <f>A2</f>
        <v>Balanced energy-protein supplementation</v>
      </c>
      <c r="B3" s="90" t="s">
        <v>255</v>
      </c>
      <c r="C3" s="23"/>
    </row>
    <row r="4" spans="1:16" x14ac:dyDescent="0.15">
      <c r="A4" t="str">
        <f>'Programs to include'!A3</f>
        <v>Birth age program</v>
      </c>
      <c r="B4" s="90" t="s">
        <v>254</v>
      </c>
      <c r="C4" s="23"/>
    </row>
    <row r="5" spans="1:16" x14ac:dyDescent="0.15">
      <c r="A5" t="str">
        <f>A4</f>
        <v>Birth age program</v>
      </c>
      <c r="B5" s="90" t="s">
        <v>255</v>
      </c>
      <c r="C5" s="23"/>
    </row>
    <row r="6" spans="1:16" x14ac:dyDescent="0.15">
      <c r="A6" t="str">
        <f>'Programs to include'!A4</f>
        <v>Calcium supplementation</v>
      </c>
      <c r="B6" s="90" t="s">
        <v>254</v>
      </c>
      <c r="C6" s="23"/>
    </row>
    <row r="7" spans="1:16" x14ac:dyDescent="0.15">
      <c r="A7" t="str">
        <f>A6</f>
        <v>Calcium supplementation</v>
      </c>
      <c r="B7" s="90" t="s">
        <v>255</v>
      </c>
      <c r="C7" s="23"/>
    </row>
    <row r="8" spans="1:16" x14ac:dyDescent="0.15">
      <c r="A8" t="str">
        <f>'Programs to include'!A5</f>
        <v>Cash transfers</v>
      </c>
      <c r="B8" s="90" t="s">
        <v>254</v>
      </c>
      <c r="C8" s="23"/>
    </row>
    <row r="9" spans="1:16" x14ac:dyDescent="0.15">
      <c r="A9" t="str">
        <f>A8</f>
        <v>Cash transfers</v>
      </c>
      <c r="B9" s="90" t="s">
        <v>255</v>
      </c>
      <c r="C9" s="23"/>
    </row>
    <row r="10" spans="1:16" x14ac:dyDescent="0.15">
      <c r="A10" t="str">
        <f>'Programs to include'!A6</f>
        <v>Family Planning</v>
      </c>
      <c r="B10" s="90" t="s">
        <v>254</v>
      </c>
      <c r="C10" s="23"/>
    </row>
    <row r="11" spans="1:16" x14ac:dyDescent="0.15">
      <c r="A11" t="str">
        <f>A10</f>
        <v>Family Planning</v>
      </c>
      <c r="B11" s="90" t="s">
        <v>255</v>
      </c>
      <c r="C11" s="23"/>
    </row>
    <row r="12" spans="1:16" x14ac:dyDescent="0.15">
      <c r="A12" t="str">
        <f>'Programs to include'!A7</f>
        <v>IFA fortification of maize</v>
      </c>
      <c r="B12" s="90" t="s">
        <v>254</v>
      </c>
      <c r="C12" s="23"/>
    </row>
    <row r="13" spans="1:16" x14ac:dyDescent="0.15">
      <c r="A13" t="str">
        <f>A12</f>
        <v>IFA fortification of maize</v>
      </c>
      <c r="B13" s="90" t="s">
        <v>255</v>
      </c>
      <c r="C13" s="23"/>
    </row>
    <row r="14" spans="1:16" x14ac:dyDescent="0.15">
      <c r="A14" t="str">
        <f>'Programs to include'!A8</f>
        <v>IFA fortification of rice</v>
      </c>
      <c r="B14" s="90" t="s">
        <v>254</v>
      </c>
      <c r="C14" s="23"/>
    </row>
    <row r="15" spans="1:16" x14ac:dyDescent="0.15">
      <c r="A15" t="str">
        <f>A14</f>
        <v>IFA fortification of rice</v>
      </c>
      <c r="B15" s="90" t="s">
        <v>255</v>
      </c>
      <c r="C15" s="23"/>
    </row>
    <row r="16" spans="1:16" x14ac:dyDescent="0.15">
      <c r="A16" t="str">
        <f>'Programs to include'!A9</f>
        <v>IFA fortification of wheat flour</v>
      </c>
      <c r="B16" s="90" t="s">
        <v>254</v>
      </c>
      <c r="C16" s="23"/>
    </row>
    <row r="17" spans="1:3" x14ac:dyDescent="0.15">
      <c r="A17" t="str">
        <f>A16</f>
        <v>IFA fortification of wheat flour</v>
      </c>
      <c r="B17" s="90" t="s">
        <v>255</v>
      </c>
      <c r="C17" s="23"/>
    </row>
    <row r="18" spans="1:3" x14ac:dyDescent="0.15">
      <c r="A18" t="str">
        <f>'Programs to include'!A10</f>
        <v>IFAS not poor: community</v>
      </c>
      <c r="B18" s="90" t="s">
        <v>254</v>
      </c>
      <c r="C18" s="23"/>
    </row>
    <row r="19" spans="1:3" x14ac:dyDescent="0.15">
      <c r="A19" t="str">
        <f>A18</f>
        <v>IFAS not poor: community</v>
      </c>
      <c r="B19" s="90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3"/>
    </row>
    <row r="21" spans="1:3" x14ac:dyDescent="0.15">
      <c r="A21" t="str">
        <f>A20</f>
        <v>IFAS not poor: community (malaria area)</v>
      </c>
      <c r="B21" s="90" t="s">
        <v>255</v>
      </c>
      <c r="C21" s="23"/>
    </row>
    <row r="22" spans="1:3" x14ac:dyDescent="0.15">
      <c r="A22" t="str">
        <f>'Programs to include'!A12</f>
        <v>IFAS not poor: hospital</v>
      </c>
      <c r="B22" s="90" t="s">
        <v>254</v>
      </c>
      <c r="C22" s="23"/>
    </row>
    <row r="23" spans="1:3" x14ac:dyDescent="0.15">
      <c r="A23" t="str">
        <f>A22</f>
        <v>IFAS not poor: hospital</v>
      </c>
      <c r="B23" s="90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3"/>
    </row>
    <row r="25" spans="1:3" x14ac:dyDescent="0.15">
      <c r="A25" t="str">
        <f>A24</f>
        <v>IFAS not poor: hospital (malaria area)</v>
      </c>
      <c r="B25" s="90" t="s">
        <v>255</v>
      </c>
      <c r="C25" s="23"/>
    </row>
    <row r="26" spans="1:3" x14ac:dyDescent="0.15">
      <c r="A26" t="str">
        <f>'Programs to include'!A14</f>
        <v>IFAS not poor: retailer</v>
      </c>
      <c r="B26" s="90" t="s">
        <v>254</v>
      </c>
      <c r="C26" s="23"/>
    </row>
    <row r="27" spans="1:3" x14ac:dyDescent="0.15">
      <c r="A27" t="str">
        <f>A26</f>
        <v>IFAS not poor: retailer</v>
      </c>
      <c r="B27" s="90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3"/>
    </row>
    <row r="29" spans="1:3" x14ac:dyDescent="0.15">
      <c r="A29" t="str">
        <f>A28</f>
        <v>IFAS not poor: retailer (malaria area)</v>
      </c>
      <c r="B29" s="90" t="s">
        <v>255</v>
      </c>
      <c r="C29" s="23"/>
    </row>
    <row r="30" spans="1:3" x14ac:dyDescent="0.15">
      <c r="A30" t="str">
        <f>'Programs to include'!A16</f>
        <v>IFAS not poor: school</v>
      </c>
      <c r="B30" s="90" t="s">
        <v>254</v>
      </c>
      <c r="C30" s="23"/>
    </row>
    <row r="31" spans="1:3" x14ac:dyDescent="0.15">
      <c r="A31" t="str">
        <f>A30</f>
        <v>IFAS not poor: school</v>
      </c>
      <c r="B31" s="90" t="s">
        <v>255</v>
      </c>
      <c r="C31" s="23"/>
    </row>
    <row r="32" spans="1:3" x14ac:dyDescent="0.15">
      <c r="A32" t="str">
        <f>'Programs to include'!A17</f>
        <v>IFAS not poor: school (malaria area)</v>
      </c>
      <c r="B32" s="90" t="s">
        <v>254</v>
      </c>
      <c r="C32" s="23"/>
    </row>
    <row r="33" spans="1:3" x14ac:dyDescent="0.15">
      <c r="A33" t="str">
        <f>A32</f>
        <v>IFAS not poor: school (malaria area)</v>
      </c>
      <c r="B33" s="90" t="s">
        <v>255</v>
      </c>
      <c r="C33" s="23"/>
    </row>
    <row r="34" spans="1:3" x14ac:dyDescent="0.15">
      <c r="A34" t="str">
        <f>'Programs to include'!A18</f>
        <v>IFAS poor: community</v>
      </c>
      <c r="B34" s="90" t="s">
        <v>254</v>
      </c>
      <c r="C34" s="23"/>
    </row>
    <row r="35" spans="1:3" x14ac:dyDescent="0.15">
      <c r="A35" t="str">
        <f>A34</f>
        <v>IFAS poor: community</v>
      </c>
      <c r="B35" s="90" t="s">
        <v>255</v>
      </c>
      <c r="C35" s="23"/>
    </row>
    <row r="36" spans="1:3" x14ac:dyDescent="0.15">
      <c r="A36" t="str">
        <f>'Programs to include'!A19</f>
        <v>IFAS poor: community (malaria area)</v>
      </c>
      <c r="B36" s="90" t="s">
        <v>254</v>
      </c>
      <c r="C36" s="23"/>
    </row>
    <row r="37" spans="1:3" x14ac:dyDescent="0.15">
      <c r="A37" t="str">
        <f>A36</f>
        <v>IFAS poor: community (malaria area)</v>
      </c>
      <c r="B37" s="90" t="s">
        <v>255</v>
      </c>
      <c r="C37" s="23"/>
    </row>
    <row r="38" spans="1:3" x14ac:dyDescent="0.15">
      <c r="A38" t="str">
        <f>'Programs to include'!A20</f>
        <v>IFAS poor: hospital</v>
      </c>
      <c r="B38" s="90" t="s">
        <v>254</v>
      </c>
      <c r="C38" s="23"/>
    </row>
    <row r="39" spans="1:3" x14ac:dyDescent="0.15">
      <c r="A39" t="str">
        <f>A38</f>
        <v>IFAS poor: hospital</v>
      </c>
      <c r="B39" s="90" t="s">
        <v>255</v>
      </c>
      <c r="C39" s="23"/>
    </row>
    <row r="40" spans="1:3" x14ac:dyDescent="0.15">
      <c r="A40" t="str">
        <f>'Programs to include'!A21</f>
        <v>IFAS poor: hospital (malaria area)</v>
      </c>
      <c r="B40" s="90" t="s">
        <v>254</v>
      </c>
      <c r="C40" s="23"/>
    </row>
    <row r="41" spans="1:3" x14ac:dyDescent="0.15">
      <c r="A41" t="str">
        <f>A40</f>
        <v>IFAS poor: hospital (malaria area)</v>
      </c>
      <c r="B41" s="90" t="s">
        <v>255</v>
      </c>
      <c r="C41" s="23"/>
    </row>
    <row r="42" spans="1:3" x14ac:dyDescent="0.15">
      <c r="A42" t="str">
        <f>'Programs to include'!A22</f>
        <v>IFAS poor: school</v>
      </c>
      <c r="B42" s="90" t="s">
        <v>254</v>
      </c>
      <c r="C42" s="23"/>
    </row>
    <row r="43" spans="1:3" x14ac:dyDescent="0.15">
      <c r="A43" t="str">
        <f>A42</f>
        <v>IFAS poor: school</v>
      </c>
      <c r="B43" s="90" t="s">
        <v>255</v>
      </c>
      <c r="C43" s="23"/>
    </row>
    <row r="44" spans="1:3" x14ac:dyDescent="0.15">
      <c r="A44" t="str">
        <f>'Programs to include'!A23</f>
        <v>IFAS poor: school (malaria area)</v>
      </c>
      <c r="B44" s="90" t="s">
        <v>254</v>
      </c>
      <c r="C44" s="23"/>
    </row>
    <row r="45" spans="1:3" x14ac:dyDescent="0.15">
      <c r="A45" t="str">
        <f>A44</f>
        <v>IFAS poor: school (malaria area)</v>
      </c>
      <c r="B45" s="90" t="s">
        <v>255</v>
      </c>
      <c r="C45" s="23"/>
    </row>
    <row r="46" spans="1:3" x14ac:dyDescent="0.15">
      <c r="A46" t="str">
        <f>'Programs to include'!A24</f>
        <v>IPTp</v>
      </c>
      <c r="B46" s="90" t="s">
        <v>254</v>
      </c>
      <c r="C46" s="23"/>
    </row>
    <row r="47" spans="1:3" x14ac:dyDescent="0.15">
      <c r="A47" t="str">
        <f>A46</f>
        <v>IPTp</v>
      </c>
      <c r="B47" s="90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3"/>
    </row>
    <row r="49" spans="1:3" x14ac:dyDescent="0.15">
      <c r="A49" t="str">
        <f>A48</f>
        <v>Iron and folic acid supplementation for pregnant women</v>
      </c>
      <c r="B49" s="90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3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3"/>
    </row>
    <row r="53" spans="1:3" x14ac:dyDescent="0.15">
      <c r="A53" t="str">
        <f>A52</f>
        <v>Iron and iodine fortification of salt</v>
      </c>
      <c r="B53" s="90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3"/>
    </row>
    <row r="55" spans="1:3" x14ac:dyDescent="0.15">
      <c r="A55" t="str">
        <f>A54</f>
        <v>Long-lasting insecticide-treated bednets</v>
      </c>
      <c r="B55" s="90" t="s">
        <v>255</v>
      </c>
      <c r="C55" s="23"/>
    </row>
    <row r="56" spans="1:3" x14ac:dyDescent="0.15">
      <c r="A56" t="str">
        <f>'Programs to include'!A29</f>
        <v>Mg for eclampsia</v>
      </c>
      <c r="B56" s="90" t="s">
        <v>254</v>
      </c>
      <c r="C56" s="23"/>
    </row>
    <row r="57" spans="1:3" x14ac:dyDescent="0.15">
      <c r="A57" t="str">
        <f>A56</f>
        <v>Mg for eclampsia</v>
      </c>
      <c r="B57" s="90" t="s">
        <v>255</v>
      </c>
      <c r="C57" s="23"/>
    </row>
    <row r="58" spans="1:3" x14ac:dyDescent="0.15">
      <c r="A58" t="str">
        <f>'Programs to include'!A30</f>
        <v>Mg for pre-eclampsia</v>
      </c>
      <c r="B58" s="90" t="s">
        <v>254</v>
      </c>
      <c r="C58" s="23"/>
    </row>
    <row r="59" spans="1:3" x14ac:dyDescent="0.15">
      <c r="A59" t="str">
        <f>A58</f>
        <v>Mg for pre-eclampsia</v>
      </c>
      <c r="B59" s="90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3"/>
    </row>
    <row r="61" spans="1:3" x14ac:dyDescent="0.15">
      <c r="A61" t="str">
        <f>A60</f>
        <v>Multiple micronutrient supplementation</v>
      </c>
      <c r="B61" s="90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3"/>
    </row>
    <row r="63" spans="1:3" x14ac:dyDescent="0.15">
      <c r="A63" t="str">
        <f>A62</f>
        <v>Multiple micronutrient supplementation (malaria area)</v>
      </c>
      <c r="B63" s="90" t="s">
        <v>255</v>
      </c>
      <c r="C63" s="23"/>
    </row>
    <row r="64" spans="1:3" x14ac:dyDescent="0.15">
      <c r="A64" t="str">
        <f>'Programs to include'!A33</f>
        <v>Oral rehydration salts</v>
      </c>
      <c r="B64" s="90" t="s">
        <v>254</v>
      </c>
      <c r="C64" s="23"/>
    </row>
    <row r="65" spans="1:3" x14ac:dyDescent="0.15">
      <c r="A65" t="str">
        <f>A64</f>
        <v>Oral rehydration salts</v>
      </c>
      <c r="B65" s="90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3"/>
    </row>
    <row r="67" spans="1:3" x14ac:dyDescent="0.15">
      <c r="A67" t="str">
        <f>A66</f>
        <v>Public provision of complementary foods</v>
      </c>
      <c r="B67" s="90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3"/>
    </row>
    <row r="69" spans="1:3" x14ac:dyDescent="0.15">
      <c r="A69" t="str">
        <f>A68</f>
        <v>Public provision of complementary foods with iron</v>
      </c>
      <c r="B69" s="90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3"/>
    </row>
    <row r="72" spans="1:3" x14ac:dyDescent="0.15">
      <c r="A72" t="str">
        <f>'Programs to include'!A37</f>
        <v>Sprinkles</v>
      </c>
      <c r="B72" s="90" t="s">
        <v>254</v>
      </c>
      <c r="C72" s="23"/>
    </row>
    <row r="73" spans="1:3" x14ac:dyDescent="0.15">
      <c r="A73" t="str">
        <f>A72</f>
        <v>Sprinkles</v>
      </c>
      <c r="B73" s="90" t="s">
        <v>255</v>
      </c>
      <c r="C73" s="23"/>
    </row>
    <row r="74" spans="1:3" x14ac:dyDescent="0.15">
      <c r="A74" t="str">
        <f>'Programs to include'!A38</f>
        <v>Sprinkles (malaria area)</v>
      </c>
      <c r="B74" s="90" t="s">
        <v>254</v>
      </c>
      <c r="C74" s="23"/>
    </row>
    <row r="75" spans="1:3" x14ac:dyDescent="0.15">
      <c r="A75" t="str">
        <f>A74</f>
        <v>Sprinkles (malaria area)</v>
      </c>
      <c r="B75" s="90" t="s">
        <v>255</v>
      </c>
      <c r="C75" s="23"/>
    </row>
    <row r="76" spans="1:3" x14ac:dyDescent="0.15">
      <c r="A76" t="str">
        <f>'Programs to include'!A39</f>
        <v>Treatment of MAM</v>
      </c>
      <c r="B76" s="90" t="s">
        <v>254</v>
      </c>
      <c r="C76" s="23"/>
    </row>
    <row r="77" spans="1:3" x14ac:dyDescent="0.15">
      <c r="A77" t="str">
        <f>A76</f>
        <v>Treatment of MAM</v>
      </c>
      <c r="B77" s="90" t="s">
        <v>255</v>
      </c>
      <c r="C77" s="23"/>
    </row>
    <row r="78" spans="1:3" x14ac:dyDescent="0.15">
      <c r="A78" t="str">
        <f>'Programs to include'!A40</f>
        <v>Treatment of SAM</v>
      </c>
      <c r="B78" s="90" t="s">
        <v>254</v>
      </c>
      <c r="C78" s="23"/>
    </row>
    <row r="79" spans="1:3" x14ac:dyDescent="0.15">
      <c r="A79" t="str">
        <f>A78</f>
        <v>Treatment of SAM</v>
      </c>
      <c r="B79" s="90" t="s">
        <v>255</v>
      </c>
      <c r="C79" s="23"/>
    </row>
    <row r="80" spans="1:3" x14ac:dyDescent="0.15">
      <c r="A80" t="str">
        <f>'Programs to include'!A41</f>
        <v>Vitamin A supplementation</v>
      </c>
      <c r="B80" s="90" t="s">
        <v>254</v>
      </c>
      <c r="C80" s="23"/>
    </row>
    <row r="81" spans="1:3" x14ac:dyDescent="0.15">
      <c r="A81" t="str">
        <f>A80</f>
        <v>Vitamin A supplementation</v>
      </c>
      <c r="B81" s="90" t="s">
        <v>255</v>
      </c>
      <c r="C81" s="23"/>
    </row>
    <row r="82" spans="1:3" x14ac:dyDescent="0.15">
      <c r="A82" t="str">
        <f>'Programs to include'!A42</f>
        <v>WASH: Handwashing</v>
      </c>
      <c r="B82" s="90" t="s">
        <v>254</v>
      </c>
      <c r="C82" s="23"/>
    </row>
    <row r="83" spans="1:3" x14ac:dyDescent="0.15">
      <c r="A83" t="str">
        <f>A82</f>
        <v>WASH: Handwashing</v>
      </c>
      <c r="B83" s="90" t="s">
        <v>255</v>
      </c>
      <c r="C83" s="23"/>
    </row>
    <row r="84" spans="1:3" x14ac:dyDescent="0.15">
      <c r="A84" t="str">
        <f>'Programs to include'!A43</f>
        <v>WASH: Hygenic disposal</v>
      </c>
      <c r="B84" s="90" t="s">
        <v>254</v>
      </c>
      <c r="C84" s="23"/>
    </row>
    <row r="85" spans="1:3" x14ac:dyDescent="0.15">
      <c r="A85" t="str">
        <f>A84</f>
        <v>WASH: Hygenic disposal</v>
      </c>
      <c r="B85" s="90" t="s">
        <v>255</v>
      </c>
      <c r="C85" s="23"/>
    </row>
    <row r="86" spans="1:3" x14ac:dyDescent="0.15">
      <c r="A86" t="str">
        <f>'Programs to include'!A44</f>
        <v>WASH: Improved sanitation</v>
      </c>
      <c r="B86" s="90" t="s">
        <v>254</v>
      </c>
      <c r="C86" s="23"/>
    </row>
    <row r="87" spans="1:3" x14ac:dyDescent="0.15">
      <c r="A87" t="str">
        <f>A86</f>
        <v>WASH: Improved sanitation</v>
      </c>
      <c r="B87" s="90" t="s">
        <v>255</v>
      </c>
      <c r="C87" s="23"/>
    </row>
    <row r="88" spans="1:3" x14ac:dyDescent="0.15">
      <c r="A88" t="str">
        <f>'Programs to include'!A45</f>
        <v>WASH: Improved water source</v>
      </c>
      <c r="B88" s="90" t="s">
        <v>254</v>
      </c>
      <c r="C88" s="23"/>
    </row>
    <row r="89" spans="1:3" x14ac:dyDescent="0.15">
      <c r="A89" t="str">
        <f>A88</f>
        <v>WASH: Improved water source</v>
      </c>
      <c r="B89" s="90" t="s">
        <v>255</v>
      </c>
      <c r="C89" s="23"/>
    </row>
    <row r="90" spans="1:3" x14ac:dyDescent="0.15">
      <c r="A90" t="str">
        <f>'Programs to include'!A46</f>
        <v>WASH: Piped water</v>
      </c>
      <c r="B90" s="90" t="s">
        <v>254</v>
      </c>
      <c r="C90" s="23"/>
    </row>
    <row r="91" spans="1:3" x14ac:dyDescent="0.15">
      <c r="A91" t="str">
        <f>A90</f>
        <v>WASH: Piped water</v>
      </c>
      <c r="B91" s="90" t="s">
        <v>255</v>
      </c>
      <c r="C91" s="23"/>
    </row>
    <row r="92" spans="1:3" x14ac:dyDescent="0.15">
      <c r="A92" t="str">
        <f>'Programs to include'!A47</f>
        <v>Zinc for treatment + ORS</v>
      </c>
      <c r="B92" s="90" t="s">
        <v>254</v>
      </c>
      <c r="C92" s="23"/>
    </row>
    <row r="93" spans="1:3" x14ac:dyDescent="0.15">
      <c r="A93" t="str">
        <f>A92</f>
        <v>Zinc for treatment + ORS</v>
      </c>
      <c r="B93" s="90" t="s">
        <v>255</v>
      </c>
      <c r="C93" s="23"/>
    </row>
    <row r="94" spans="1:3" x14ac:dyDescent="0.15">
      <c r="A94" t="str">
        <f>'Programs to include'!A48</f>
        <v>Zinc supplementation</v>
      </c>
      <c r="B94" s="90" t="s">
        <v>254</v>
      </c>
      <c r="C94" s="23"/>
    </row>
    <row r="95" spans="1:3" x14ac:dyDescent="0.15">
      <c r="A95" t="str">
        <f>A94</f>
        <v>Zinc supplementation</v>
      </c>
      <c r="B95" s="90" t="s">
        <v>255</v>
      </c>
      <c r="C95" s="23"/>
    </row>
    <row r="96" spans="1:3" x14ac:dyDescent="0.15">
      <c r="A96" t="str">
        <f>'Programs to include'!A49</f>
        <v>IYCF 1</v>
      </c>
      <c r="B96" s="90" t="s">
        <v>254</v>
      </c>
      <c r="C96" s="23"/>
    </row>
    <row r="97" spans="1:3" x14ac:dyDescent="0.15">
      <c r="A97" t="str">
        <f>A96</f>
        <v>IYCF 1</v>
      </c>
      <c r="B97" s="90" t="s">
        <v>255</v>
      </c>
      <c r="C97" s="23"/>
    </row>
    <row r="98" spans="1:3" x14ac:dyDescent="0.15">
      <c r="A98" t="str">
        <f>'Programs to include'!A50</f>
        <v>IYCF 2</v>
      </c>
      <c r="B98" s="90" t="s">
        <v>254</v>
      </c>
      <c r="C98" s="23"/>
    </row>
    <row r="99" spans="1:3" x14ac:dyDescent="0.15">
      <c r="A99" t="str">
        <f>A98</f>
        <v>IYCF 2</v>
      </c>
      <c r="B99" s="90" t="s">
        <v>255</v>
      </c>
      <c r="C99" s="23"/>
    </row>
    <row r="100" spans="1:3" x14ac:dyDescent="0.15">
      <c r="A100" t="str">
        <f>'Programs to include'!A51</f>
        <v>IYCF 3</v>
      </c>
      <c r="B100" s="90" t="s">
        <v>254</v>
      </c>
      <c r="C100" s="23"/>
    </row>
    <row r="101" spans="1:3" x14ac:dyDescent="0.15">
      <c r="A101" t="str">
        <f>A100</f>
        <v>IYCF 3</v>
      </c>
      <c r="B101" s="90" t="s">
        <v>255</v>
      </c>
      <c r="C101" s="23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1"/>
  <sheetViews>
    <sheetView topLeftCell="A15" workbookViewId="0">
      <selection activeCell="B27" sqref="B27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 t="s">
        <v>161</v>
      </c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/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0.13918604651162791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0.13918604651162791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0.20354651162790699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0.39819767441860465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0.41201162790697676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15">
      <c r="B15" s="10" t="s">
        <v>7</v>
      </c>
      <c r="K15" s="98">
        <f>'Prevalence of anaemia'!D3</f>
        <v>0.05</v>
      </c>
    </row>
    <row r="16" spans="1:11" x14ac:dyDescent="0.15">
      <c r="B16" s="10" t="s">
        <v>8</v>
      </c>
      <c r="K16" s="98">
        <f>'Prevalence of anaemia'!E3</f>
        <v>0.21840000000000001</v>
      </c>
    </row>
    <row r="17" spans="1:11" x14ac:dyDescent="0.15">
      <c r="B17" s="10" t="s">
        <v>9</v>
      </c>
      <c r="K17" s="98">
        <f>'Prevalence of anaemia'!F3</f>
        <v>0.21840000000000001</v>
      </c>
    </row>
    <row r="18" spans="1:11" x14ac:dyDescent="0.15">
      <c r="B18" s="10" t="s">
        <v>10</v>
      </c>
      <c r="K18" s="98">
        <f>'Prevalence of anaemia'!G3</f>
        <v>0.20159999999999997</v>
      </c>
    </row>
    <row r="19" spans="1:11" x14ac:dyDescent="0.15">
      <c r="B19" s="10" t="s">
        <v>111</v>
      </c>
      <c r="K19" s="98">
        <f>'Prevalence of anaemia'!H3</f>
        <v>0.21991199999999997</v>
      </c>
    </row>
    <row r="20" spans="1:11" x14ac:dyDescent="0.15">
      <c r="B20" s="10" t="s">
        <v>112</v>
      </c>
      <c r="K20" s="98">
        <f>'Prevalence of anaemia'!I3</f>
        <v>0.21991199999999997</v>
      </c>
    </row>
    <row r="21" spans="1:11" x14ac:dyDescent="0.15">
      <c r="B21" s="10" t="s">
        <v>113</v>
      </c>
      <c r="K21" s="98">
        <f>'Prevalence of anaemia'!J3</f>
        <v>0.21991199999999997</v>
      </c>
    </row>
    <row r="22" spans="1:11" x14ac:dyDescent="0.15">
      <c r="B22" s="10" t="s">
        <v>114</v>
      </c>
      <c r="K22" s="98">
        <f>'Prevalence of anaemia'!K3</f>
        <v>0.21991199999999997</v>
      </c>
    </row>
    <row r="23" spans="1:11" x14ac:dyDescent="0.15">
      <c r="B23" s="10" t="s">
        <v>107</v>
      </c>
      <c r="K23" s="98">
        <f>'Prevalence of anaemia'!L3</f>
        <v>0.15708</v>
      </c>
    </row>
    <row r="24" spans="1:11" x14ac:dyDescent="0.15">
      <c r="B24" s="10" t="s">
        <v>108</v>
      </c>
      <c r="K24" s="98">
        <f>'Prevalence of anaemia'!M3</f>
        <v>0.15708</v>
      </c>
    </row>
    <row r="25" spans="1:11" x14ac:dyDescent="0.15">
      <c r="B25" s="10" t="s">
        <v>109</v>
      </c>
      <c r="K25" s="98">
        <f>'Prevalence of anaemia'!N3</f>
        <v>0.15708</v>
      </c>
    </row>
    <row r="26" spans="1:11" x14ac:dyDescent="0.15">
      <c r="B26" s="10" t="s">
        <v>110</v>
      </c>
      <c r="K26" s="98">
        <f>'Prevalence of anaemia'!O3</f>
        <v>0.15708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0.53346524421568531</v>
      </c>
      <c r="D2" s="82">
        <f t="shared" si="0"/>
        <v>0.53346524421568531</v>
      </c>
      <c r="E2" s="82">
        <f t="shared" si="0"/>
        <v>0.43211979233449049</v>
      </c>
      <c r="F2" s="82">
        <f t="shared" si="0"/>
        <v>0.22904820482173971</v>
      </c>
      <c r="G2" s="82">
        <f t="shared" si="0"/>
        <v>0.21839457279977403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0.32734870927268678</v>
      </c>
      <c r="D3" s="82">
        <f t="shared" si="1"/>
        <v>0.32734870927268678</v>
      </c>
      <c r="E3" s="82">
        <f t="shared" si="1"/>
        <v>0.36433369603760246</v>
      </c>
      <c r="F3" s="82">
        <f t="shared" si="1"/>
        <v>0.37275412075965558</v>
      </c>
      <c r="G3" s="82">
        <f t="shared" si="1"/>
        <v>0.3695937992932492</v>
      </c>
    </row>
    <row r="4" spans="1:7" ht="15.75" customHeight="1" x14ac:dyDescent="0.15">
      <c r="A4" s="11"/>
      <c r="B4" s="12" t="s">
        <v>25</v>
      </c>
      <c r="C4" s="82">
        <v>9.0827072152653565E-2</v>
      </c>
      <c r="D4" s="82">
        <v>9.0827072152653565E-2</v>
      </c>
      <c r="E4" s="82">
        <v>0.14309779367918904</v>
      </c>
      <c r="F4" s="82">
        <v>0.25837716159809182</v>
      </c>
      <c r="G4" s="82">
        <v>0.27082444841979725</v>
      </c>
    </row>
    <row r="5" spans="1:7" ht="15.75" customHeight="1" x14ac:dyDescent="0.15">
      <c r="A5" s="11"/>
      <c r="B5" s="12" t="s">
        <v>26</v>
      </c>
      <c r="C5" s="82">
        <v>4.8358974358974356E-2</v>
      </c>
      <c r="D5" s="82">
        <v>4.8358974358974356E-2</v>
      </c>
      <c r="E5" s="82">
        <v>6.044871794871795E-2</v>
      </c>
      <c r="F5" s="82">
        <v>0.13982051282051283</v>
      </c>
      <c r="G5" s="82">
        <v>0.14118717948717949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0.82901960784313711</v>
      </c>
      <c r="D14" s="85">
        <v>0.50241856209150304</v>
      </c>
      <c r="E14" s="84">
        <v>1.4803921568627447E-2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0.12266666666666667</v>
      </c>
      <c r="D15" s="85">
        <v>0.25440000000000002</v>
      </c>
      <c r="E15" s="84">
        <v>4.3333333333333342E-2</v>
      </c>
      <c r="F15" s="87">
        <v>1.3333333333333335E-3</v>
      </c>
      <c r="G15" s="87">
        <v>0</v>
      </c>
    </row>
    <row r="16" spans="1:7" ht="15.75" customHeight="1" x14ac:dyDescent="0.15">
      <c r="B16" s="4" t="s">
        <v>39</v>
      </c>
      <c r="C16" s="84">
        <v>4.8137557959814538E-2</v>
      </c>
      <c r="D16" s="88">
        <v>0.24314683153013911</v>
      </c>
      <c r="E16" s="84">
        <v>0.94190664605873253</v>
      </c>
      <c r="F16" s="87">
        <v>0.76000309119010812</v>
      </c>
      <c r="G16" s="87">
        <v>0</v>
      </c>
    </row>
    <row r="17" spans="2:7" ht="15.75" customHeight="1" x14ac:dyDescent="0.15">
      <c r="B17" s="4" t="s">
        <v>40</v>
      </c>
      <c r="C17" s="84">
        <v>1.7616753038163235E-4</v>
      </c>
      <c r="D17" s="88">
        <v>3.4606378357899814E-5</v>
      </c>
      <c r="E17" s="84">
        <v>-4.3900960693306065E-5</v>
      </c>
      <c r="F17" s="87">
        <v>0.23866357547655859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1.7291288135593221</v>
      </c>
      <c r="C2" s="89">
        <v>1.7291288135593221</v>
      </c>
      <c r="D2" s="89">
        <v>5.8628847457627122</v>
      </c>
      <c r="E2" s="89">
        <v>5.6467677966101695</v>
      </c>
      <c r="F2" s="89">
        <v>1.9722966101694916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0.78159999999999996</v>
      </c>
      <c r="F2" s="98">
        <f t="shared" si="0"/>
        <v>0.78159999999999996</v>
      </c>
      <c r="G2" s="98">
        <f t="shared" si="0"/>
        <v>0.7984</v>
      </c>
      <c r="H2" s="98">
        <f t="shared" si="0"/>
        <v>0.780088</v>
      </c>
      <c r="I2" s="98">
        <f t="shared" si="0"/>
        <v>0.780088</v>
      </c>
      <c r="J2" s="98">
        <f t="shared" si="0"/>
        <v>0.780088</v>
      </c>
      <c r="K2" s="98">
        <f t="shared" si="0"/>
        <v>0.780088</v>
      </c>
      <c r="L2" s="98">
        <f t="shared" si="0"/>
        <v>0.84292</v>
      </c>
      <c r="M2" s="98">
        <f t="shared" si="0"/>
        <v>0.84292</v>
      </c>
      <c r="N2" s="98">
        <f t="shared" si="0"/>
        <v>0.84292</v>
      </c>
      <c r="O2" s="98">
        <f t="shared" si="0"/>
        <v>0.84292</v>
      </c>
    </row>
    <row r="3" spans="1:15" x14ac:dyDescent="0.15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0.21840000000000001</v>
      </c>
      <c r="F3" s="98">
        <f t="shared" si="1"/>
        <v>0.21840000000000001</v>
      </c>
      <c r="G3" s="98">
        <f t="shared" si="1"/>
        <v>0.20159999999999997</v>
      </c>
      <c r="H3" s="98">
        <f t="shared" si="1"/>
        <v>0.21991199999999997</v>
      </c>
      <c r="I3" s="98">
        <f t="shared" si="1"/>
        <v>0.21991199999999997</v>
      </c>
      <c r="J3" s="98">
        <f t="shared" si="1"/>
        <v>0.21991199999999997</v>
      </c>
      <c r="K3" s="98">
        <f t="shared" si="1"/>
        <v>0.21991199999999997</v>
      </c>
      <c r="L3" s="98">
        <f t="shared" si="1"/>
        <v>0.15708</v>
      </c>
      <c r="M3" s="98">
        <f t="shared" si="1"/>
        <v>0.15708</v>
      </c>
      <c r="N3" s="98">
        <f t="shared" si="1"/>
        <v>0.15708</v>
      </c>
      <c r="O3" s="98">
        <f>O6</f>
        <v>0.15708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0.52</v>
      </c>
      <c r="F5" s="101">
        <v>0.52</v>
      </c>
      <c r="G5" s="102">
        <v>0.48</v>
      </c>
      <c r="H5" s="103">
        <v>0.52359999999999995</v>
      </c>
      <c r="I5" s="103">
        <v>0.52359999999999995</v>
      </c>
      <c r="J5" s="103">
        <v>0.52359999999999995</v>
      </c>
      <c r="K5" s="103">
        <v>0.52359999999999995</v>
      </c>
      <c r="L5" s="103">
        <v>0.374</v>
      </c>
      <c r="M5" s="103">
        <v>0.374</v>
      </c>
      <c r="N5" s="103">
        <v>0.374</v>
      </c>
      <c r="O5" s="103">
        <v>0.374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0.21840000000000001</v>
      </c>
      <c r="F6" s="142">
        <f t="shared" ref="F6:O6" si="2">0.42*F5</f>
        <v>0.21840000000000001</v>
      </c>
      <c r="G6" s="142">
        <f t="shared" si="2"/>
        <v>0.20159999999999997</v>
      </c>
      <c r="H6" s="142">
        <f t="shared" si="2"/>
        <v>0.21991199999999997</v>
      </c>
      <c r="I6" s="142">
        <f t="shared" si="2"/>
        <v>0.21991199999999997</v>
      </c>
      <c r="J6" s="142">
        <f t="shared" si="2"/>
        <v>0.21991199999999997</v>
      </c>
      <c r="K6" s="142">
        <f t="shared" si="2"/>
        <v>0.21991199999999997</v>
      </c>
      <c r="L6" s="142">
        <f t="shared" si="2"/>
        <v>0.15708</v>
      </c>
      <c r="M6" s="142">
        <f t="shared" si="2"/>
        <v>0.15708</v>
      </c>
      <c r="N6" s="142">
        <f t="shared" si="2"/>
        <v>0.15708</v>
      </c>
      <c r="O6" s="142">
        <f t="shared" si="2"/>
        <v>0.15708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2018-03-30T03:12:16Z</dcterms:modified>
</cp:coreProperties>
</file>