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A98008E-0C51-421A-B385-BC16C6C9171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<sst xmlns="http://schemas.openxmlformats.org/spreadsheetml/2006/main" count="2093" uniqueCount="337">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</sst>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4154368.28125</v>
      </c>
    </row>
    <row r="8" spans="1:3" ht="15" customHeight="1" x14ac:dyDescent="0.25">
      <c r="B8" s="69" t="s">
        <v>8</v>
      </c>
      <c r="C8" s="32">
        <v>0.23799999999999999</v>
      </c>
    </row>
    <row r="9" spans="1:3" ht="15" customHeight="1" x14ac:dyDescent="0.25">
      <c r="B9" s="69" t="s">
        <v>9</v>
      </c>
      <c r="C9" s="33">
        <v>0.74</v>
      </c>
    </row>
    <row r="10" spans="1:3" ht="15" customHeight="1" x14ac:dyDescent="0.25">
      <c r="B10" s="69" t="s">
        <v>10</v>
      </c>
      <c r="C10" s="33">
        <v>0.44305671691894499</v>
      </c>
    </row>
    <row r="11" spans="1:3" ht="15" customHeight="1" x14ac:dyDescent="0.25">
      <c r="B11" s="69" t="s">
        <v>11</v>
      </c>
      <c r="C11" s="32">
        <v>0.58799999999999997</v>
      </c>
    </row>
    <row r="12" spans="1:3" ht="15" customHeight="1" x14ac:dyDescent="0.25">
      <c r="B12" s="69" t="s">
        <v>12</v>
      </c>
      <c r="C12" s="32">
        <v>0.28100000000000003</v>
      </c>
    </row>
    <row r="13" spans="1:3" ht="15" customHeight="1" x14ac:dyDescent="0.25">
      <c r="B13" s="69" t="s">
        <v>13</v>
      </c>
      <c r="C13" s="32">
        <v>0.59899999999999998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0.11650000000000001</v>
      </c>
    </row>
    <row r="24" spans="1:3" ht="15" customHeight="1" x14ac:dyDescent="0.25">
      <c r="B24" s="7" t="s">
        <v>22</v>
      </c>
      <c r="C24" s="33">
        <v>0.45839999999999997</v>
      </c>
    </row>
    <row r="25" spans="1:3" ht="15" customHeight="1" x14ac:dyDescent="0.25">
      <c r="B25" s="7" t="s">
        <v>23</v>
      </c>
      <c r="C25" s="33">
        <v>0.35239999999999999</v>
      </c>
    </row>
    <row r="26" spans="1:3" ht="15" customHeight="1" x14ac:dyDescent="0.25">
      <c r="B26" s="7" t="s">
        <v>24</v>
      </c>
      <c r="C26" s="33">
        <v>7.2700000000000001E-2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0.22889117379313301</v>
      </c>
    </row>
    <row r="30" spans="1:3" ht="14.25" customHeight="1" x14ac:dyDescent="0.25">
      <c r="B30" s="15" t="s">
        <v>27</v>
      </c>
      <c r="C30" s="42">
        <v>6.3717965928088496E-2</v>
      </c>
    </row>
    <row r="31" spans="1:3" ht="14.25" customHeight="1" x14ac:dyDescent="0.25">
      <c r="B31" s="15" t="s">
        <v>28</v>
      </c>
      <c r="C31" s="42">
        <v>0.10059118879698201</v>
      </c>
    </row>
    <row r="32" spans="1:3" ht="14.25" customHeight="1" x14ac:dyDescent="0.25">
      <c r="B32" s="15" t="s">
        <v>29</v>
      </c>
      <c r="C32" s="42">
        <v>0.60679967148179603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26.0777570585307</v>
      </c>
    </row>
    <row r="38" spans="1:5" ht="15" customHeight="1" x14ac:dyDescent="0.25">
      <c r="B38" s="65" t="s">
        <v>34</v>
      </c>
      <c r="C38" s="94">
        <v>50.1732769530837</v>
      </c>
      <c r="D38" s="5"/>
      <c r="E38" s="6"/>
    </row>
    <row r="39" spans="1:5" ht="15" customHeight="1" x14ac:dyDescent="0.25">
      <c r="B39" s="65" t="s">
        <v>35</v>
      </c>
      <c r="C39" s="94">
        <v>74.800281353572601</v>
      </c>
      <c r="D39" s="5"/>
      <c r="E39" s="5"/>
    </row>
    <row r="40" spans="1:5" ht="15" customHeight="1" x14ac:dyDescent="0.25">
      <c r="B40" s="65" t="s">
        <v>36</v>
      </c>
      <c r="C40" s="94">
        <v>5.29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19.388346810000002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2.01771E-2</v>
      </c>
      <c r="D45" s="5"/>
    </row>
    <row r="46" spans="1:5" ht="15.75" customHeight="1" x14ac:dyDescent="0.25">
      <c r="B46" s="65" t="s">
        <v>41</v>
      </c>
      <c r="C46" s="33">
        <v>0.10543959999999999</v>
      </c>
      <c r="D46" s="5"/>
    </row>
    <row r="47" spans="1:5" ht="15.75" customHeight="1" x14ac:dyDescent="0.25">
      <c r="B47" s="65" t="s">
        <v>42</v>
      </c>
      <c r="C47" s="33">
        <v>0.1913657</v>
      </c>
      <c r="D47" s="5"/>
      <c r="E47" s="6"/>
    </row>
    <row r="48" spans="1:5" ht="15" customHeight="1" x14ac:dyDescent="0.25">
      <c r="B48" s="65" t="s">
        <v>43</v>
      </c>
      <c r="C48" s="97">
        <v>0.6830176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0.45496999999999999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0.11961432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0.48941681525012498</v>
      </c>
      <c r="C2" s="43">
        <v>0.95</v>
      </c>
      <c r="D2" s="86">
        <v>40.364147140219387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39.484184482679296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137.4514172418211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0.29705202383888901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0.15165900700580001</v>
      </c>
      <c r="C10" s="43">
        <v>0.95</v>
      </c>
      <c r="D10" s="86">
        <v>12.61648392647521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0.15165900700580001</v>
      </c>
      <c r="C11" s="43">
        <v>0.95</v>
      </c>
      <c r="D11" s="86">
        <v>12.61648392647521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0.15165900700580001</v>
      </c>
      <c r="C12" s="43">
        <v>0.95</v>
      </c>
      <c r="D12" s="86">
        <v>12.61648392647521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0.15165900700580001</v>
      </c>
      <c r="C13" s="43">
        <v>0.95</v>
      </c>
      <c r="D13" s="86">
        <v>12.61648392647521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0.15165900700580001</v>
      </c>
      <c r="C14" s="43">
        <v>0.95</v>
      </c>
      <c r="D14" s="86">
        <v>12.61648392647521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0.15165900700580001</v>
      </c>
      <c r="C15" s="43">
        <v>0.95</v>
      </c>
      <c r="D15" s="86">
        <v>12.61648392647521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0.3232422749080891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0.60996047973632794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0.47</v>
      </c>
      <c r="C18" s="43">
        <v>0.95</v>
      </c>
      <c r="D18" s="86">
        <v>3.252104381193762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3.252104381193762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0.6702975000000001</v>
      </c>
      <c r="C21" s="43">
        <v>0.95</v>
      </c>
      <c r="D21" s="86">
        <v>2.861030426392877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21.56455166502997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4.0320279639007426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0.1694371317525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0.11828455241155</v>
      </c>
      <c r="C27" s="43">
        <v>0.95</v>
      </c>
      <c r="D27" s="86">
        <v>18.17825495848718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0.39075550156474997</v>
      </c>
      <c r="C29" s="43">
        <v>0.95</v>
      </c>
      <c r="D29" s="86">
        <v>73.329717310870137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0.86324334465165042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3.4732148650000003E-2</v>
      </c>
      <c r="C32" s="43">
        <v>0.95</v>
      </c>
      <c r="D32" s="86">
        <v>0.65336917399036021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0.65054450000000008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0.73390889999999998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1.7484610000000001E-2</v>
      </c>
      <c r="C38" s="43">
        <v>0.95</v>
      </c>
      <c r="D38" s="86">
        <v>5.3958083837356767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0.397097368091684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9.1795527200000004E-2</v>
      </c>
      <c r="C3" s="13">
        <f>frac_mam_1_5months * 2.6</f>
        <v>9.1795527200000004E-2</v>
      </c>
      <c r="D3" s="13">
        <f>frac_mam_6_11months * 2.6</f>
        <v>0.11720249320000001</v>
      </c>
      <c r="E3" s="13">
        <f>frac_mam_12_23months * 2.6</f>
        <v>9.2268553000000003E-2</v>
      </c>
      <c r="F3" s="13">
        <f>frac_mam_24_59months * 2.6</f>
        <v>5.8428825000000004E-2</v>
      </c>
    </row>
    <row r="4" spans="1:6" ht="15.75" customHeight="1" x14ac:dyDescent="0.25">
      <c r="A4" s="78" t="s">
        <v>204</v>
      </c>
      <c r="B4" s="13">
        <f>frac_sam_1month * 2.6</f>
        <v>7.2465289000000002E-2</v>
      </c>
      <c r="C4" s="13">
        <f>frac_sam_1_5months * 2.6</f>
        <v>7.2465289000000002E-2</v>
      </c>
      <c r="D4" s="13">
        <f>frac_sam_6_11months * 2.6</f>
        <v>6.4119598400000005E-2</v>
      </c>
      <c r="E4" s="13">
        <f>frac_sam_12_23months * 2.6</f>
        <v>4.2621805200000001E-2</v>
      </c>
      <c r="F4" s="13">
        <f>frac_sam_24_59months * 2.6</f>
        <v>2.9411644599999998E-2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0.23799999999999999</v>
      </c>
      <c r="E2" s="47">
        <f>food_insecure</f>
        <v>0.23799999999999999</v>
      </c>
      <c r="F2" s="47">
        <f>food_insecure</f>
        <v>0.23799999999999999</v>
      </c>
      <c r="G2" s="47">
        <f>food_insecure</f>
        <v>0.23799999999999999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0.23799999999999999</v>
      </c>
      <c r="F5" s="47">
        <f>food_insecure</f>
        <v>0.23799999999999999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0.23799999999999999</v>
      </c>
      <c r="F8" s="47">
        <f>food_insecure</f>
        <v>0.23799999999999999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0.23799999999999999</v>
      </c>
      <c r="F9" s="47">
        <f>food_insecure</f>
        <v>0.23799999999999999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0.28100000000000003</v>
      </c>
      <c r="E10" s="47">
        <f>IF(ISBLANK(comm_deliv), frac_children_health_facility,1)</f>
        <v>0.28100000000000003</v>
      </c>
      <c r="F10" s="47">
        <f>IF(ISBLANK(comm_deliv), frac_children_health_facility,1)</f>
        <v>0.28100000000000003</v>
      </c>
      <c r="G10" s="47">
        <f>IF(ISBLANK(comm_deliv), frac_children_health_facility,1)</f>
        <v>0.28100000000000003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0.23799999999999999</v>
      </c>
      <c r="I15" s="47">
        <f>food_insecure</f>
        <v>0.23799999999999999</v>
      </c>
      <c r="J15" s="47">
        <f>food_insecure</f>
        <v>0.23799999999999999</v>
      </c>
      <c r="K15" s="47">
        <f>food_insecure</f>
        <v>0.23799999999999999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0.58799999999999997</v>
      </c>
      <c r="I18" s="47">
        <f>frac_PW_health_facility</f>
        <v>0.58799999999999997</v>
      </c>
      <c r="J18" s="47">
        <f>frac_PW_health_facility</f>
        <v>0.58799999999999997</v>
      </c>
      <c r="K18" s="47">
        <f>frac_PW_health_facility</f>
        <v>0.58799999999999997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0.74</v>
      </c>
      <c r="I19" s="47">
        <f>frac_malaria_risk</f>
        <v>0.74</v>
      </c>
      <c r="J19" s="47">
        <f>frac_malaria_risk</f>
        <v>0.74</v>
      </c>
      <c r="K19" s="47">
        <f>frac_malaria_risk</f>
        <v>0.74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0.59899999999999998</v>
      </c>
      <c r="M24" s="47">
        <f>famplan_unmet_need</f>
        <v>0.59899999999999998</v>
      </c>
      <c r="N24" s="47">
        <f>famplan_unmet_need</f>
        <v>0.59899999999999998</v>
      </c>
      <c r="O24" s="47">
        <f>famplan_unmet_need</f>
        <v>0.59899999999999998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0.30073823399810806</v>
      </c>
      <c r="M25" s="47">
        <f>(1-food_insecure)*(0.49)+food_insecure*(0.7)</f>
        <v>0.5399799999999999</v>
      </c>
      <c r="N25" s="47">
        <f>(1-food_insecure)*(0.49)+food_insecure*(0.7)</f>
        <v>0.5399799999999999</v>
      </c>
      <c r="O25" s="47">
        <f>(1-food_insecure)*(0.49)+food_insecure*(0.7)</f>
        <v>0.5399799999999999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0.12888781457061774</v>
      </c>
      <c r="M26" s="47">
        <f>(1-food_insecure)*(0.21)+food_insecure*(0.3)</f>
        <v>0.23141999999999999</v>
      </c>
      <c r="N26" s="47">
        <f>(1-food_insecure)*(0.21)+food_insecure*(0.3)</f>
        <v>0.23141999999999999</v>
      </c>
      <c r="O26" s="47">
        <f>(1-food_insecure)*(0.21)+food_insecure*(0.3)</f>
        <v>0.23141999999999999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0.12731723451232918</v>
      </c>
      <c r="M27" s="47">
        <f>(1-food_insecure)*(0.3)</f>
        <v>0.2286</v>
      </c>
      <c r="N27" s="47">
        <f>(1-food_insecure)*(0.3)</f>
        <v>0.2286</v>
      </c>
      <c r="O27" s="47">
        <f>(1-food_insecure)*(0.3)</f>
        <v>0.2286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0.44305671691894499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0.74</v>
      </c>
      <c r="D34" s="47">
        <f t="shared" si="3"/>
        <v>0.74</v>
      </c>
      <c r="E34" s="47">
        <f t="shared" si="3"/>
        <v>0.74</v>
      </c>
      <c r="F34" s="47">
        <f t="shared" si="3"/>
        <v>0.74</v>
      </c>
      <c r="G34" s="47">
        <f t="shared" si="3"/>
        <v>0.74</v>
      </c>
      <c r="H34" s="47">
        <f t="shared" si="3"/>
        <v>0.74</v>
      </c>
      <c r="I34" s="47">
        <f t="shared" si="3"/>
        <v>0.74</v>
      </c>
      <c r="J34" s="47">
        <f t="shared" si="3"/>
        <v>0.74</v>
      </c>
      <c r="K34" s="47">
        <f t="shared" si="3"/>
        <v>0.74</v>
      </c>
      <c r="L34" s="47">
        <f t="shared" si="3"/>
        <v>0.74</v>
      </c>
      <c r="M34" s="47">
        <f t="shared" si="3"/>
        <v>0.74</v>
      </c>
      <c r="N34" s="47">
        <f t="shared" si="3"/>
        <v>0.74</v>
      </c>
      <c r="O34" s="47">
        <f t="shared" si="3"/>
        <v>0.74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900559.20920000004</v>
      </c>
      <c r="C2" s="37">
        <v>1421000</v>
      </c>
      <c r="D2" s="37">
        <v>2262000</v>
      </c>
      <c r="E2" s="37">
        <v>1711000</v>
      </c>
      <c r="F2" s="37">
        <v>1073000</v>
      </c>
      <c r="G2" s="9">
        <f t="shared" ref="G2:G40" si="0">C2+D2+E2+F2</f>
        <v>6467000</v>
      </c>
      <c r="H2" s="9">
        <f t="shared" ref="H2:H40" si="1">(B2 + stillbirth*B2/(1000-stillbirth))/(1-abortion)</f>
        <v>1043596.3456055213</v>
      </c>
      <c r="I2" s="9">
        <f t="shared" ref="I2:I40" si="2">G2-H2</f>
        <v>5423403.6543944785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911441.16800000006</v>
      </c>
      <c r="C3" s="37">
        <v>1464000</v>
      </c>
      <c r="D3" s="37">
        <v>2317000</v>
      </c>
      <c r="E3" s="37">
        <v>1758000</v>
      </c>
      <c r="F3" s="37">
        <v>1120000</v>
      </c>
      <c r="G3" s="9">
        <f t="shared" si="0"/>
        <v>6659000</v>
      </c>
      <c r="H3" s="9">
        <f t="shared" si="1"/>
        <v>1056206.7018382871</v>
      </c>
      <c r="I3" s="9">
        <f t="shared" si="2"/>
        <v>5602793.2981617134</v>
      </c>
    </row>
    <row r="4" spans="1:9" ht="15.75" customHeight="1" x14ac:dyDescent="0.25">
      <c r="A4" s="69">
        <f t="shared" si="3"/>
        <v>2023</v>
      </c>
      <c r="B4" s="36">
        <v>922083.93040000007</v>
      </c>
      <c r="C4" s="37">
        <v>1507000</v>
      </c>
      <c r="D4" s="37">
        <v>2378000</v>
      </c>
      <c r="E4" s="37">
        <v>1805000</v>
      </c>
      <c r="F4" s="37">
        <v>1171000</v>
      </c>
      <c r="G4" s="9">
        <f t="shared" si="0"/>
        <v>6861000</v>
      </c>
      <c r="H4" s="9">
        <f t="shared" si="1"/>
        <v>1068539.8697569787</v>
      </c>
      <c r="I4" s="9">
        <f t="shared" si="2"/>
        <v>5792460.1302430211</v>
      </c>
    </row>
    <row r="5" spans="1:9" ht="15.75" customHeight="1" x14ac:dyDescent="0.25">
      <c r="A5" s="69">
        <f t="shared" si="3"/>
        <v>2024</v>
      </c>
      <c r="B5" s="36">
        <v>932474.68040000007</v>
      </c>
      <c r="C5" s="37">
        <v>1549000</v>
      </c>
      <c r="D5" s="37">
        <v>2445000</v>
      </c>
      <c r="E5" s="37">
        <v>1850000</v>
      </c>
      <c r="F5" s="37">
        <v>1222000</v>
      </c>
      <c r="G5" s="9">
        <f t="shared" si="0"/>
        <v>7066000</v>
      </c>
      <c r="H5" s="9">
        <f t="shared" si="1"/>
        <v>1080580.997777571</v>
      </c>
      <c r="I5" s="9">
        <f t="shared" si="2"/>
        <v>5985419.002222429</v>
      </c>
    </row>
    <row r="6" spans="1:9" ht="15.75" customHeight="1" x14ac:dyDescent="0.25">
      <c r="A6" s="69">
        <f t="shared" si="3"/>
        <v>2025</v>
      </c>
      <c r="B6" s="36">
        <v>942632.73099999991</v>
      </c>
      <c r="C6" s="37">
        <v>1590000</v>
      </c>
      <c r="D6" s="37">
        <v>2516000</v>
      </c>
      <c r="E6" s="37">
        <v>1895000</v>
      </c>
      <c r="F6" s="37">
        <v>1274000</v>
      </c>
      <c r="G6" s="9">
        <f t="shared" si="0"/>
        <v>7275000</v>
      </c>
      <c r="H6" s="9">
        <f t="shared" si="1"/>
        <v>1092352.4664121021</v>
      </c>
      <c r="I6" s="9">
        <f t="shared" si="2"/>
        <v>6182647.5335878981</v>
      </c>
    </row>
    <row r="7" spans="1:9" ht="15.75" customHeight="1" x14ac:dyDescent="0.25">
      <c r="A7" s="69">
        <f t="shared" si="3"/>
        <v>2026</v>
      </c>
      <c r="B7" s="36">
        <v>954405.18079999997</v>
      </c>
      <c r="C7" s="37">
        <v>1628000</v>
      </c>
      <c r="D7" s="37">
        <v>2588000</v>
      </c>
      <c r="E7" s="37">
        <v>1938000</v>
      </c>
      <c r="F7" s="37">
        <v>1328000</v>
      </c>
      <c r="G7" s="9">
        <f t="shared" si="0"/>
        <v>7482000</v>
      </c>
      <c r="H7" s="9">
        <f t="shared" si="1"/>
        <v>1105994.75163288</v>
      </c>
      <c r="I7" s="9">
        <f t="shared" si="2"/>
        <v>6376005.2483671196</v>
      </c>
    </row>
    <row r="8" spans="1:9" ht="15.75" customHeight="1" x14ac:dyDescent="0.25">
      <c r="A8" s="69">
        <f t="shared" si="3"/>
        <v>2027</v>
      </c>
      <c r="B8" s="36">
        <v>966008.05839999986</v>
      </c>
      <c r="C8" s="37">
        <v>1666000</v>
      </c>
      <c r="D8" s="37">
        <v>2666000</v>
      </c>
      <c r="E8" s="37">
        <v>1979000</v>
      </c>
      <c r="F8" s="37">
        <v>1383000</v>
      </c>
      <c r="G8" s="9">
        <f t="shared" si="0"/>
        <v>7694000</v>
      </c>
      <c r="H8" s="9">
        <f t="shared" si="1"/>
        <v>1119440.5312531057</v>
      </c>
      <c r="I8" s="9">
        <f t="shared" si="2"/>
        <v>6574559.468746894</v>
      </c>
    </row>
    <row r="9" spans="1:9" ht="15.75" customHeight="1" x14ac:dyDescent="0.25">
      <c r="A9" s="69">
        <f t="shared" si="3"/>
        <v>2028</v>
      </c>
      <c r="B9" s="36">
        <v>977398.3088</v>
      </c>
      <c r="C9" s="37">
        <v>1702000</v>
      </c>
      <c r="D9" s="37">
        <v>2748000</v>
      </c>
      <c r="E9" s="37">
        <v>2022000</v>
      </c>
      <c r="F9" s="37">
        <v>1439000</v>
      </c>
      <c r="G9" s="9">
        <f t="shared" si="0"/>
        <v>7911000</v>
      </c>
      <c r="H9" s="9">
        <f t="shared" si="1"/>
        <v>1132639.9117841553</v>
      </c>
      <c r="I9" s="9">
        <f t="shared" si="2"/>
        <v>6778360.0882158447</v>
      </c>
    </row>
    <row r="10" spans="1:9" ht="15.75" customHeight="1" x14ac:dyDescent="0.25">
      <c r="A10" s="69">
        <f t="shared" si="3"/>
        <v>2029</v>
      </c>
      <c r="B10" s="36">
        <v>988565.00599999994</v>
      </c>
      <c r="C10" s="37">
        <v>1737000</v>
      </c>
      <c r="D10" s="37">
        <v>2831000</v>
      </c>
      <c r="E10" s="37">
        <v>2068000</v>
      </c>
      <c r="F10" s="37">
        <v>1493000</v>
      </c>
      <c r="G10" s="9">
        <f t="shared" si="0"/>
        <v>8129000</v>
      </c>
      <c r="H10" s="9">
        <f t="shared" si="1"/>
        <v>1145580.2318334673</v>
      </c>
      <c r="I10" s="9">
        <f t="shared" si="2"/>
        <v>6983419.7681665327</v>
      </c>
    </row>
    <row r="11" spans="1:9" ht="15.75" customHeight="1" x14ac:dyDescent="0.25">
      <c r="A11" s="69">
        <f t="shared" si="3"/>
        <v>2030</v>
      </c>
      <c r="B11" s="36">
        <v>999557.84</v>
      </c>
      <c r="C11" s="37">
        <v>1770000</v>
      </c>
      <c r="D11" s="37">
        <v>2915000</v>
      </c>
      <c r="E11" s="37">
        <v>2118000</v>
      </c>
      <c r="F11" s="37">
        <v>1546000</v>
      </c>
      <c r="G11" s="9">
        <f t="shared" si="0"/>
        <v>8349000</v>
      </c>
      <c r="H11" s="9">
        <f t="shared" si="1"/>
        <v>1158319.0737364215</v>
      </c>
      <c r="I11" s="9">
        <f t="shared" si="2"/>
        <v>7190680.9262635782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2989785.1736523495</v>
      </c>
      <c r="I12" s="9">
        <f t="shared" si="2"/>
        <v>15593883.826347651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3047726.7467851471</v>
      </c>
      <c r="I13" s="9">
        <f t="shared" si="2"/>
        <v>16126853.253214853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3117256.6345445039</v>
      </c>
      <c r="I14" s="9">
        <f t="shared" si="2"/>
        <v>16658999.365455497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3175198.207677302</v>
      </c>
      <c r="I15" s="9">
        <f t="shared" si="2"/>
        <v>17211529.792322699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4.1404905479928171E-3</v>
      </c>
    </row>
    <row r="4" spans="1:8" ht="15.75" customHeight="1" x14ac:dyDescent="0.25">
      <c r="B4" s="11" t="s">
        <v>69</v>
      </c>
      <c r="C4" s="38">
        <v>0.15067724305083199</v>
      </c>
    </row>
    <row r="5" spans="1:8" ht="15.75" customHeight="1" x14ac:dyDescent="0.25">
      <c r="B5" s="11" t="s">
        <v>70</v>
      </c>
      <c r="C5" s="38">
        <v>7.1929353104269192E-2</v>
      </c>
    </row>
    <row r="6" spans="1:8" ht="15.75" customHeight="1" x14ac:dyDescent="0.25">
      <c r="B6" s="11" t="s">
        <v>71</v>
      </c>
      <c r="C6" s="38">
        <v>0.31100638650966139</v>
      </c>
    </row>
    <row r="7" spans="1:8" ht="15.75" customHeight="1" x14ac:dyDescent="0.25">
      <c r="B7" s="11" t="s">
        <v>72</v>
      </c>
      <c r="C7" s="38">
        <v>0.28811144877880068</v>
      </c>
    </row>
    <row r="8" spans="1:8" ht="15.75" customHeight="1" x14ac:dyDescent="0.25">
      <c r="B8" s="11" t="s">
        <v>73</v>
      </c>
      <c r="C8" s="38">
        <v>7.2973106631810244E-3</v>
      </c>
    </row>
    <row r="9" spans="1:8" ht="15.75" customHeight="1" x14ac:dyDescent="0.25">
      <c r="B9" s="11" t="s">
        <v>74</v>
      </c>
      <c r="C9" s="38">
        <v>8.5094546065110077E-2</v>
      </c>
    </row>
    <row r="10" spans="1:8" ht="15.75" customHeight="1" x14ac:dyDescent="0.25">
      <c r="B10" s="11" t="s">
        <v>75</v>
      </c>
      <c r="C10" s="38">
        <v>8.1743221280152809E-2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0.131301767546563</v>
      </c>
      <c r="D14" s="38">
        <v>0.131301767546563</v>
      </c>
      <c r="E14" s="38">
        <v>0.131301767546563</v>
      </c>
      <c r="F14" s="38">
        <v>0.131301767546563</v>
      </c>
    </row>
    <row r="15" spans="1:8" ht="15.75" customHeight="1" x14ac:dyDescent="0.25">
      <c r="B15" s="11" t="s">
        <v>82</v>
      </c>
      <c r="C15" s="38">
        <v>0.18386687401088711</v>
      </c>
      <c r="D15" s="38">
        <v>0.18386687401088711</v>
      </c>
      <c r="E15" s="38">
        <v>0.18386687401088711</v>
      </c>
      <c r="F15" s="38">
        <v>0.18386687401088711</v>
      </c>
    </row>
    <row r="16" spans="1:8" ht="15.75" customHeight="1" x14ac:dyDescent="0.25">
      <c r="B16" s="11" t="s">
        <v>83</v>
      </c>
      <c r="C16" s="38">
        <v>2.1839549851001089E-2</v>
      </c>
      <c r="D16" s="38">
        <v>2.1839549851001089E-2</v>
      </c>
      <c r="E16" s="38">
        <v>2.1839549851001089E-2</v>
      </c>
      <c r="F16" s="38">
        <v>2.1839549851001089E-2</v>
      </c>
    </row>
    <row r="17" spans="1:8" ht="15.75" customHeight="1" x14ac:dyDescent="0.25">
      <c r="B17" s="11" t="s">
        <v>84</v>
      </c>
      <c r="C17" s="38">
        <v>4.1457783097886844E-3</v>
      </c>
      <c r="D17" s="38">
        <v>4.1457783097886844E-3</v>
      </c>
      <c r="E17" s="38">
        <v>4.1457783097886844E-3</v>
      </c>
      <c r="F17" s="38">
        <v>4.1457783097886844E-3</v>
      </c>
    </row>
    <row r="18" spans="1:8" ht="15.75" customHeight="1" x14ac:dyDescent="0.25">
      <c r="B18" s="11" t="s">
        <v>85</v>
      </c>
      <c r="C18" s="38">
        <v>0.19747037812196719</v>
      </c>
      <c r="D18" s="38">
        <v>0.19747037812196719</v>
      </c>
      <c r="E18" s="38">
        <v>0.19747037812196719</v>
      </c>
      <c r="F18" s="38">
        <v>0.19747037812196719</v>
      </c>
    </row>
    <row r="19" spans="1:8" ht="15.75" customHeight="1" x14ac:dyDescent="0.25">
      <c r="B19" s="11" t="s">
        <v>86</v>
      </c>
      <c r="C19" s="38">
        <v>1.4407536829234799E-2</v>
      </c>
      <c r="D19" s="38">
        <v>1.4407536829234799E-2</v>
      </c>
      <c r="E19" s="38">
        <v>1.4407536829234799E-2</v>
      </c>
      <c r="F19" s="38">
        <v>1.4407536829234799E-2</v>
      </c>
    </row>
    <row r="20" spans="1:8" ht="15.75" customHeight="1" x14ac:dyDescent="0.25">
      <c r="B20" s="11" t="s">
        <v>87</v>
      </c>
      <c r="C20" s="38">
        <v>5.3719149141103421E-2</v>
      </c>
      <c r="D20" s="38">
        <v>5.3719149141103421E-2</v>
      </c>
      <c r="E20" s="38">
        <v>5.3719149141103421E-2</v>
      </c>
      <c r="F20" s="38">
        <v>5.3719149141103421E-2</v>
      </c>
    </row>
    <row r="21" spans="1:8" ht="15.75" customHeight="1" x14ac:dyDescent="0.25">
      <c r="B21" s="11" t="s">
        <v>88</v>
      </c>
      <c r="C21" s="38">
        <v>9.1474659571145936E-2</v>
      </c>
      <c r="D21" s="38">
        <v>9.1474659571145936E-2</v>
      </c>
      <c r="E21" s="38">
        <v>9.1474659571145936E-2</v>
      </c>
      <c r="F21" s="38">
        <v>9.1474659571145936E-2</v>
      </c>
    </row>
    <row r="22" spans="1:8" ht="15.75" customHeight="1" x14ac:dyDescent="0.25">
      <c r="B22" s="11" t="s">
        <v>89</v>
      </c>
      <c r="C22" s="38">
        <v>0.30177430661830867</v>
      </c>
      <c r="D22" s="38">
        <v>0.30177430661830867</v>
      </c>
      <c r="E22" s="38">
        <v>0.30177430661830867</v>
      </c>
      <c r="F22" s="38">
        <v>0.30177430661830867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0.103690241</v>
      </c>
    </row>
    <row r="27" spans="1:8" ht="15.75" customHeight="1" x14ac:dyDescent="0.25">
      <c r="B27" s="11" t="s">
        <v>92</v>
      </c>
      <c r="C27" s="38">
        <v>9.3634809999999999E-3</v>
      </c>
    </row>
    <row r="28" spans="1:8" ht="15.75" customHeight="1" x14ac:dyDescent="0.25">
      <c r="B28" s="11" t="s">
        <v>93</v>
      </c>
      <c r="C28" s="38">
        <v>0.116756885</v>
      </c>
    </row>
    <row r="29" spans="1:8" ht="15.75" customHeight="1" x14ac:dyDescent="0.25">
      <c r="B29" s="11" t="s">
        <v>94</v>
      </c>
      <c r="C29" s="38">
        <v>0.15363832899999999</v>
      </c>
    </row>
    <row r="30" spans="1:8" ht="15.75" customHeight="1" x14ac:dyDescent="0.25">
      <c r="B30" s="11" t="s">
        <v>95</v>
      </c>
      <c r="C30" s="38">
        <v>0.13426711399999999</v>
      </c>
    </row>
    <row r="31" spans="1:8" ht="15.75" customHeight="1" x14ac:dyDescent="0.25">
      <c r="B31" s="11" t="s">
        <v>96</v>
      </c>
      <c r="C31" s="38">
        <v>6.5823823000000004E-2</v>
      </c>
    </row>
    <row r="32" spans="1:8" ht="15.75" customHeight="1" x14ac:dyDescent="0.25">
      <c r="B32" s="11" t="s">
        <v>97</v>
      </c>
      <c r="C32" s="38">
        <v>6.84434E-3</v>
      </c>
    </row>
    <row r="33" spans="2:3" ht="15.75" customHeight="1" x14ac:dyDescent="0.25">
      <c r="B33" s="11" t="s">
        <v>98</v>
      </c>
      <c r="C33" s="38">
        <v>0.192122402</v>
      </c>
    </row>
    <row r="34" spans="2:3" ht="15.75" customHeight="1" x14ac:dyDescent="0.25">
      <c r="B34" s="11" t="s">
        <v>99</v>
      </c>
      <c r="C34" s="38">
        <v>0.21749338600000001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0.45978296995326162</v>
      </c>
      <c r="D2" s="99">
        <f>IFERROR(1-_xlfn.NORM.DIST(_xlfn.NORM.INV(SUM(D4:D5), 0, 1) + 1, 0, 1, TRUE), "")</f>
        <v>0.45978296995326162</v>
      </c>
      <c r="E2" s="99">
        <f>IFERROR(1-_xlfn.NORM.DIST(_xlfn.NORM.INV(SUM(E4:E5), 0, 1) + 1, 0, 1, TRUE), "")</f>
        <v>0.45765332970858608</v>
      </c>
      <c r="F2" s="99">
        <f>IFERROR(1-_xlfn.NORM.DIST(_xlfn.NORM.INV(SUM(F4:F5), 0, 1) + 1, 0, 1, TRUE), "")</f>
        <v>0.25017701585838048</v>
      </c>
      <c r="G2" s="99">
        <f>IFERROR(1-_xlfn.NORM.DIST(_xlfn.NORM.INV(SUM(G4:G5), 0, 1) + 1, 0, 1, TRUE), "")</f>
        <v>0.31120579047438734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0.35589589304673841</v>
      </c>
      <c r="D3" s="99">
        <f>IFERROR(_xlfn.NORM.DIST(_xlfn.NORM.INV(SUM(D4:D5), 0, 1) + 1, 0, 1, TRUE) - SUM(D4:D5), "")</f>
        <v>0.35589589304673841</v>
      </c>
      <c r="E3" s="99">
        <f>IFERROR(_xlfn.NORM.DIST(_xlfn.NORM.INV(SUM(E4:E5), 0, 1) + 1, 0, 1, TRUE) - SUM(E4:E5), "")</f>
        <v>0.35659275129141393</v>
      </c>
      <c r="F3" s="99">
        <f>IFERROR(_xlfn.NORM.DIST(_xlfn.NORM.INV(SUM(F4:F5), 0, 1) + 1, 0, 1, TRUE) - SUM(F4:F5), "")</f>
        <v>0.37763622414161951</v>
      </c>
      <c r="G3" s="99">
        <f>IFERROR(_xlfn.NORM.DIST(_xlfn.NORM.INV(SUM(G4:G5), 0, 1) + 1, 0, 1, TRUE) - SUM(G4:G5), "")</f>
        <v>0.38291484952561261</v>
      </c>
    </row>
    <row r="4" spans="1:15" ht="15.75" customHeight="1" x14ac:dyDescent="0.25">
      <c r="B4" s="69" t="s">
        <v>104</v>
      </c>
      <c r="C4" s="39">
        <v>9.7501773999999999E-2</v>
      </c>
      <c r="D4" s="39">
        <v>9.7501773999999999E-2</v>
      </c>
      <c r="E4" s="39">
        <v>6.8176278999999992E-2</v>
      </c>
      <c r="F4" s="39">
        <v>0.21162142</v>
      </c>
      <c r="G4" s="39">
        <v>0.16220327000000001</v>
      </c>
    </row>
    <row r="5" spans="1:15" ht="15.75" customHeight="1" x14ac:dyDescent="0.25">
      <c r="B5" s="69" t="s">
        <v>105</v>
      </c>
      <c r="C5" s="39">
        <v>8.6819362999999997E-2</v>
      </c>
      <c r="D5" s="39">
        <v>8.6819362999999997E-2</v>
      </c>
      <c r="E5" s="39">
        <v>0.11757764</v>
      </c>
      <c r="F5" s="39">
        <v>0.16056534</v>
      </c>
      <c r="G5" s="39">
        <v>0.14367609000000001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0.70147133385984539</v>
      </c>
      <c r="D8" s="99">
        <f>IFERROR(1-_xlfn.NORM.DIST(_xlfn.NORM.INV(SUM(D10:D11), 0, 1) + 1, 0, 1, TRUE), "")</f>
        <v>0.70147133385984539</v>
      </c>
      <c r="E8" s="99">
        <f>IFERROR(1-_xlfn.NORM.DIST(_xlfn.NORM.INV(SUM(E10:E11), 0, 1) + 1, 0, 1, TRUE), "")</f>
        <v>0.68358083809839942</v>
      </c>
      <c r="F8" s="99">
        <f>IFERROR(1-_xlfn.NORM.DIST(_xlfn.NORM.INV(SUM(F10:F11), 0, 1) + 1, 0, 1, TRUE), "")</f>
        <v>0.73463224279008088</v>
      </c>
      <c r="G8" s="99">
        <f>IFERROR(1-_xlfn.NORM.DIST(_xlfn.NORM.INV(SUM(G10:G11), 0, 1) + 1, 0, 1, TRUE), "")</f>
        <v>0.7961269415510005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0.23535142914015461</v>
      </c>
      <c r="D9" s="99">
        <f>IFERROR(_xlfn.NORM.DIST(_xlfn.NORM.INV(SUM(D10:D11), 0, 1) + 1, 0, 1, TRUE) - SUM(D10:D11), "")</f>
        <v>0.23535142914015461</v>
      </c>
      <c r="E9" s="99">
        <f>IFERROR(_xlfn.NORM.DIST(_xlfn.NORM.INV(SUM(E10:E11), 0, 1) + 1, 0, 1, TRUE) - SUM(E10:E11), "")</f>
        <v>0.24667989590160064</v>
      </c>
      <c r="F9" s="99">
        <f>IFERROR(_xlfn.NORM.DIST(_xlfn.NORM.INV(SUM(F10:F11), 0, 1) + 1, 0, 1, TRUE) - SUM(F10:F11), "")</f>
        <v>0.21348685020991912</v>
      </c>
      <c r="G9" s="99">
        <f>IFERROR(_xlfn.NORM.DIST(_xlfn.NORM.INV(SUM(G10:G11), 0, 1) + 1, 0, 1, TRUE) - SUM(G10:G11), "")</f>
        <v>0.17008826244899952</v>
      </c>
    </row>
    <row r="10" spans="1:15" ht="15.75" customHeight="1" x14ac:dyDescent="0.25">
      <c r="B10" s="69" t="s">
        <v>109</v>
      </c>
      <c r="C10" s="39">
        <v>3.5305971999999998E-2</v>
      </c>
      <c r="D10" s="39">
        <v>3.5305971999999998E-2</v>
      </c>
      <c r="E10" s="39">
        <v>4.5077882E-2</v>
      </c>
      <c r="F10" s="39">
        <v>3.5487905E-2</v>
      </c>
      <c r="G10" s="39">
        <v>2.2472625E-2</v>
      </c>
    </row>
    <row r="11" spans="1:15" ht="15.75" customHeight="1" x14ac:dyDescent="0.25">
      <c r="B11" s="69" t="s">
        <v>110</v>
      </c>
      <c r="C11" s="39">
        <v>2.7871264999999999E-2</v>
      </c>
      <c r="D11" s="39">
        <v>2.7871264999999999E-2</v>
      </c>
      <c r="E11" s="39">
        <v>2.4661384000000001E-2</v>
      </c>
      <c r="F11" s="39">
        <v>1.6393002E-2</v>
      </c>
      <c r="G11" s="39">
        <v>1.1312170999999999E-2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0.72753117025000014</v>
      </c>
      <c r="D14" s="40">
        <v>0.71009141495200001</v>
      </c>
      <c r="E14" s="40">
        <v>0.71009141495200001</v>
      </c>
      <c r="F14" s="40">
        <v>0.57832524795899998</v>
      </c>
      <c r="G14" s="40">
        <v>0.57832524795899998</v>
      </c>
      <c r="H14" s="41">
        <v>0.49299999999999999</v>
      </c>
      <c r="I14" s="41">
        <v>0.49299999999999999</v>
      </c>
      <c r="J14" s="41">
        <v>0.49299999999999999</v>
      </c>
      <c r="K14" s="41">
        <v>0.49299999999999999</v>
      </c>
      <c r="L14" s="41">
        <v>0.40600000000000003</v>
      </c>
      <c r="M14" s="41">
        <v>0.40600000000000003</v>
      </c>
      <c r="N14" s="41">
        <v>0.40600000000000003</v>
      </c>
      <c r="O14" s="41">
        <v>0.40600000000000003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0.33100485652864253</v>
      </c>
      <c r="D15" s="99">
        <f t="shared" si="0"/>
        <v>0.32307029106071145</v>
      </c>
      <c r="E15" s="99">
        <f t="shared" si="0"/>
        <v>0.32307029106071145</v>
      </c>
      <c r="F15" s="99">
        <f t="shared" si="0"/>
        <v>0.26312063806390623</v>
      </c>
      <c r="G15" s="99">
        <f t="shared" si="0"/>
        <v>0.26312063806390623</v>
      </c>
      <c r="H15" s="99">
        <f t="shared" si="0"/>
        <v>0.22430021</v>
      </c>
      <c r="I15" s="99">
        <f t="shared" si="0"/>
        <v>0.22430021</v>
      </c>
      <c r="J15" s="99">
        <f t="shared" si="0"/>
        <v>0.22430021</v>
      </c>
      <c r="K15" s="99">
        <f t="shared" si="0"/>
        <v>0.22430021</v>
      </c>
      <c r="L15" s="99">
        <f t="shared" si="0"/>
        <v>0.18471782</v>
      </c>
      <c r="M15" s="99">
        <f t="shared" si="0"/>
        <v>0.18471782</v>
      </c>
      <c r="N15" s="99">
        <f t="shared" si="0"/>
        <v>0.18471782</v>
      </c>
      <c r="O15" s="99">
        <f t="shared" si="0"/>
        <v>0.18471782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0.51480320000000002</v>
      </c>
      <c r="D2" s="39">
        <v>0.36904480000000001</v>
      </c>
      <c r="E2" s="39"/>
      <c r="F2" s="39"/>
      <c r="G2" s="39"/>
    </row>
    <row r="3" spans="1:7" x14ac:dyDescent="0.25">
      <c r="B3" s="78" t="s">
        <v>120</v>
      </c>
      <c r="C3" s="39">
        <v>0.31314429999999999</v>
      </c>
      <c r="D3" s="39">
        <v>0.31275219999999998</v>
      </c>
      <c r="E3" s="39"/>
      <c r="F3" s="39"/>
      <c r="G3" s="39"/>
    </row>
    <row r="4" spans="1:7" x14ac:dyDescent="0.25">
      <c r="B4" s="78" t="s">
        <v>121</v>
      </c>
      <c r="C4" s="39">
        <v>9.5658790000000007E-2</v>
      </c>
      <c r="D4" s="39">
        <v>0.23787730000000001</v>
      </c>
      <c r="E4" s="39">
        <v>0.8988366723060609</v>
      </c>
      <c r="F4" s="39">
        <v>0.46314078569412198</v>
      </c>
      <c r="G4" s="39"/>
    </row>
    <row r="5" spans="1:7" x14ac:dyDescent="0.25">
      <c r="B5" s="78" t="s">
        <v>122</v>
      </c>
      <c r="C5" s="100">
        <v>7.639377E-2</v>
      </c>
      <c r="D5" s="100">
        <v>8.032576000000001E-2</v>
      </c>
      <c r="E5" s="100">
        <f>1-E2-E3-E4</f>
        <v>0.1011633276939391</v>
      </c>
      <c r="F5" s="100">
        <f>1-F2-F3-F4</f>
        <v>0.53685921430587802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2023-01-25T03:22:44Z</dcterms:modified>
</cp:coreProperties>
</file>