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35C3AC6-7AA3-4E49-A8C1-38A22D91027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<sst xmlns="http://schemas.openxmlformats.org/spreadsheetml/2006/main" count="2093" uniqueCount="337">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</sst>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377945.02734375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0.89599999999999991</v>
      </c>
    </row>
    <row r="12" spans="1:3" ht="15" customHeight="1" x14ac:dyDescent="0.25">
      <c r="B12" s="69" t="s">
        <v>12</v>
      </c>
      <c r="C12" s="32">
        <v>0.70299999999999996</v>
      </c>
    </row>
    <row r="13" spans="1:3" ht="15" customHeight="1" x14ac:dyDescent="0.25">
      <c r="B13" s="69" t="s">
        <v>13</v>
      </c>
      <c r="C13" s="32">
        <v>0.317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7.1399999999999991E-2</v>
      </c>
    </row>
    <row r="24" spans="1:3" ht="15" customHeight="1" x14ac:dyDescent="0.25">
      <c r="B24" s="7" t="s">
        <v>22</v>
      </c>
      <c r="C24" s="33">
        <v>0.52029999999999998</v>
      </c>
    </row>
    <row r="25" spans="1:3" ht="15" customHeight="1" x14ac:dyDescent="0.25">
      <c r="B25" s="7" t="s">
        <v>23</v>
      </c>
      <c r="C25" s="33">
        <v>0.36659999999999998</v>
      </c>
    </row>
    <row r="26" spans="1:3" ht="15" customHeight="1" x14ac:dyDescent="0.25">
      <c r="B26" s="7" t="s">
        <v>24</v>
      </c>
      <c r="C26" s="33">
        <v>4.1700000000000001E-2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8.1362855927762894</v>
      </c>
    </row>
    <row r="38" spans="1:5" ht="15" customHeight="1" x14ac:dyDescent="0.25">
      <c r="B38" s="65" t="s">
        <v>34</v>
      </c>
      <c r="C38" s="94">
        <v>13.4465395041529</v>
      </c>
      <c r="D38" s="5"/>
      <c r="E38" s="6"/>
    </row>
    <row r="39" spans="1:5" ht="15" customHeight="1" x14ac:dyDescent="0.25">
      <c r="B39" s="65" t="s">
        <v>35</v>
      </c>
      <c r="C39" s="94">
        <v>15.630880923074001</v>
      </c>
      <c r="D39" s="5"/>
      <c r="E39" s="5"/>
    </row>
    <row r="40" spans="1:5" ht="15" customHeight="1" x14ac:dyDescent="0.25">
      <c r="B40" s="65" t="s">
        <v>36</v>
      </c>
      <c r="C40" s="94">
        <v>0.45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5.230393168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2.9981000000000001E-2</v>
      </c>
      <c r="D45" s="5"/>
    </row>
    <row r="46" spans="1:5" ht="15.75" customHeight="1" x14ac:dyDescent="0.25">
      <c r="B46" s="65" t="s">
        <v>41</v>
      </c>
      <c r="C46" s="33">
        <v>0.1045972</v>
      </c>
      <c r="D46" s="5"/>
    </row>
    <row r="47" spans="1:5" ht="15.75" customHeight="1" x14ac:dyDescent="0.25">
      <c r="B47" s="65" t="s">
        <v>42</v>
      </c>
      <c r="C47" s="33">
        <v>7.7711100000000005E-2</v>
      </c>
      <c r="D47" s="5"/>
      <c r="E47" s="6"/>
    </row>
    <row r="48" spans="1:5" ht="15" customHeight="1" x14ac:dyDescent="0.25">
      <c r="B48" s="65" t="s">
        <v>43</v>
      </c>
      <c r="C48" s="97">
        <v>0.78771069999999999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0.58909100000000003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5.3733958999999998E-2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0.6863683955017279</v>
      </c>
      <c r="C2" s="43">
        <v>0.95</v>
      </c>
      <c r="D2" s="86">
        <v>55.159498129923833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39.815804482761187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369.40825523463701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2.421950972929686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0.21268976883999599</v>
      </c>
      <c r="C10" s="43">
        <v>0.95</v>
      </c>
      <c r="D10" s="86">
        <v>12.948103926557099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0.21268976883999599</v>
      </c>
      <c r="C11" s="43">
        <v>0.95</v>
      </c>
      <c r="D11" s="86">
        <v>12.948103926557099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0.21268976883999599</v>
      </c>
      <c r="C12" s="43">
        <v>0.95</v>
      </c>
      <c r="D12" s="86">
        <v>12.948103926557099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0.21268976883999599</v>
      </c>
      <c r="C13" s="43">
        <v>0.95</v>
      </c>
      <c r="D13" s="86">
        <v>12.948103926557099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0.21268976883999599</v>
      </c>
      <c r="C14" s="43">
        <v>0.95</v>
      </c>
      <c r="D14" s="86">
        <v>12.948103926557099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0.21268976883999599</v>
      </c>
      <c r="C15" s="43">
        <v>0.95</v>
      </c>
      <c r="D15" s="86">
        <v>12.948103926557099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0.65486972645244557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8.5297262743193443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8.5297262743193443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0.98394409999999999</v>
      </c>
      <c r="C21" s="43">
        <v>0.95</v>
      </c>
      <c r="D21" s="86">
        <v>19.502352360317879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22.31069666521422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4.2392904639519244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0.2487204056539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0.16588473448723601</v>
      </c>
      <c r="C27" s="43">
        <v>0.95</v>
      </c>
      <c r="D27" s="86">
        <v>18.500074668290559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0.58479392767034499</v>
      </c>
      <c r="C29" s="43">
        <v>0.95</v>
      </c>
      <c r="D29" s="86">
        <v>107.0978840973747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0.56750055122199738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8.8149681090000001E-2</v>
      </c>
      <c r="C32" s="43">
        <v>0.95</v>
      </c>
      <c r="D32" s="86">
        <v>1.3995185494692861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0.50568460000000004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2.715482431759646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0.25129554536469501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6.9472197599999994E-2</v>
      </c>
      <c r="C3" s="13">
        <f>frac_mam_1_5months * 2.6</f>
        <v>6.9472197599999994E-2</v>
      </c>
      <c r="D3" s="13">
        <f>frac_mam_6_11months * 2.6</f>
        <v>7.4787765000000001E-3</v>
      </c>
      <c r="E3" s="13">
        <f>frac_mam_12_23months * 2.6</f>
        <v>6.7163199999999996E-3</v>
      </c>
      <c r="F3" s="13">
        <f>frac_mam_24_59months * 2.6</f>
        <v>9.9502270400000006E-3</v>
      </c>
    </row>
    <row r="4" spans="1:6" ht="15.75" customHeight="1" x14ac:dyDescent="0.25">
      <c r="A4" s="78" t="s">
        <v>204</v>
      </c>
      <c r="B4" s="13">
        <f>frac_sam_1month * 2.6</f>
        <v>1.9541222480000002E-2</v>
      </c>
      <c r="C4" s="13">
        <f>frac_sam_1_5months * 2.6</f>
        <v>1.9541222480000002E-2</v>
      </c>
      <c r="D4" s="13">
        <f>frac_sam_6_11months * 2.6</f>
        <v>1.8036372380000002E-2</v>
      </c>
      <c r="E4" s="13">
        <f>frac_sam_12_23months * 2.6</f>
        <v>1.0243046840000001E-2</v>
      </c>
      <c r="F4" s="13">
        <f>frac_sam_24_59months * 2.6</f>
        <v>4.8529179400000006E-3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0.70299999999999996</v>
      </c>
      <c r="E10" s="47">
        <f>IF(ISBLANK(comm_deliv), frac_children_health_facility,1)</f>
        <v>0.70299999999999996</v>
      </c>
      <c r="F10" s="47">
        <f>IF(ISBLANK(comm_deliv), frac_children_health_facility,1)</f>
        <v>0.70299999999999996</v>
      </c>
      <c r="G10" s="47">
        <f>IF(ISBLANK(comm_deliv), frac_children_health_facility,1)</f>
        <v>0.70299999999999996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0.89599999999999991</v>
      </c>
      <c r="I18" s="47">
        <f>frac_PW_health_facility</f>
        <v>0.89599999999999991</v>
      </c>
      <c r="J18" s="47">
        <f>frac_PW_health_facility</f>
        <v>0.89599999999999991</v>
      </c>
      <c r="K18" s="47">
        <f>frac_PW_health_facility</f>
        <v>0.89599999999999991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0.317</v>
      </c>
      <c r="M24" s="47">
        <f>famplan_unmet_need</f>
        <v>0.317</v>
      </c>
      <c r="N24" s="47">
        <f>famplan_unmet_need</f>
        <v>0.317</v>
      </c>
      <c r="O24" s="47">
        <f>famplan_unmet_need</f>
        <v>0.317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65339.898400000013</v>
      </c>
      <c r="C2" s="37">
        <v>111000</v>
      </c>
      <c r="D2" s="37">
        <v>235000</v>
      </c>
      <c r="E2" s="37">
        <v>282000</v>
      </c>
      <c r="F2" s="37">
        <v>216000</v>
      </c>
      <c r="G2" s="9">
        <f t="shared" ref="G2:G40" si="0">C2+D2+E2+F2</f>
        <v>844000</v>
      </c>
      <c r="H2" s="9">
        <f t="shared" ref="H2:H40" si="1">(B2 + stillbirth*B2/(1000-stillbirth))/(1-abortion)</f>
        <v>74640.282569463467</v>
      </c>
      <c r="I2" s="9">
        <f t="shared" ref="I2:I40" si="2">G2-H2</f>
        <v>769359.71743053652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64272.571800000012</v>
      </c>
      <c r="C3" s="37">
        <v>115000</v>
      </c>
      <c r="D3" s="37">
        <v>228000</v>
      </c>
      <c r="E3" s="37">
        <v>285000</v>
      </c>
      <c r="F3" s="37">
        <v>220000</v>
      </c>
      <c r="G3" s="9">
        <f t="shared" si="0"/>
        <v>848000</v>
      </c>
      <c r="H3" s="9">
        <f t="shared" si="1"/>
        <v>73421.034285203743</v>
      </c>
      <c r="I3" s="9">
        <f t="shared" si="2"/>
        <v>774578.96571479621</v>
      </c>
    </row>
    <row r="4" spans="1:9" ht="15.75" customHeight="1" x14ac:dyDescent="0.25">
      <c r="A4" s="69">
        <f t="shared" si="3"/>
        <v>2023</v>
      </c>
      <c r="B4" s="36">
        <v>63140.796000000009</v>
      </c>
      <c r="C4" s="37">
        <v>121000</v>
      </c>
      <c r="D4" s="37">
        <v>221000</v>
      </c>
      <c r="E4" s="37">
        <v>285000</v>
      </c>
      <c r="F4" s="37">
        <v>222000</v>
      </c>
      <c r="G4" s="9">
        <f t="shared" si="0"/>
        <v>849000</v>
      </c>
      <c r="H4" s="9">
        <f t="shared" si="1"/>
        <v>72128.163197462956</v>
      </c>
      <c r="I4" s="9">
        <f t="shared" si="2"/>
        <v>776871.83680253709</v>
      </c>
    </row>
    <row r="5" spans="1:9" ht="15.75" customHeight="1" x14ac:dyDescent="0.25">
      <c r="A5" s="69">
        <f t="shared" si="3"/>
        <v>2024</v>
      </c>
      <c r="B5" s="36">
        <v>61927.8842</v>
      </c>
      <c r="C5" s="37">
        <v>128000</v>
      </c>
      <c r="D5" s="37">
        <v>217000</v>
      </c>
      <c r="E5" s="37">
        <v>284000</v>
      </c>
      <c r="F5" s="37">
        <v>227000</v>
      </c>
      <c r="G5" s="9">
        <f t="shared" si="0"/>
        <v>856000</v>
      </c>
      <c r="H5" s="9">
        <f t="shared" si="1"/>
        <v>70742.607331893421</v>
      </c>
      <c r="I5" s="9">
        <f t="shared" si="2"/>
        <v>785257.39266810659</v>
      </c>
    </row>
    <row r="6" spans="1:9" ht="15.75" customHeight="1" x14ac:dyDescent="0.25">
      <c r="A6" s="69">
        <f t="shared" si="3"/>
        <v>2025</v>
      </c>
      <c r="B6" s="36">
        <v>60637.248000000007</v>
      </c>
      <c r="C6" s="37">
        <v>136000</v>
      </c>
      <c r="D6" s="37">
        <v>214000</v>
      </c>
      <c r="E6" s="37">
        <v>281000</v>
      </c>
      <c r="F6" s="37">
        <v>232000</v>
      </c>
      <c r="G6" s="9">
        <f t="shared" si="0"/>
        <v>863000</v>
      </c>
      <c r="H6" s="9">
        <f t="shared" si="1"/>
        <v>69268.263890576141</v>
      </c>
      <c r="I6" s="9">
        <f t="shared" si="2"/>
        <v>793731.73610942392</v>
      </c>
    </row>
    <row r="7" spans="1:9" ht="15.75" customHeight="1" x14ac:dyDescent="0.25">
      <c r="A7" s="69">
        <f t="shared" si="3"/>
        <v>2026</v>
      </c>
      <c r="B7" s="36">
        <v>60106.635199999997</v>
      </c>
      <c r="C7" s="37">
        <v>144000</v>
      </c>
      <c r="D7" s="37">
        <v>214000</v>
      </c>
      <c r="E7" s="37">
        <v>275000</v>
      </c>
      <c r="F7" s="37">
        <v>239000</v>
      </c>
      <c r="G7" s="9">
        <f t="shared" si="0"/>
        <v>872000</v>
      </c>
      <c r="H7" s="9">
        <f t="shared" si="1"/>
        <v>68662.124452089105</v>
      </c>
      <c r="I7" s="9">
        <f t="shared" si="2"/>
        <v>803337.87554791092</v>
      </c>
    </row>
    <row r="8" spans="1:9" ht="15.75" customHeight="1" x14ac:dyDescent="0.25">
      <c r="A8" s="69">
        <f t="shared" si="3"/>
        <v>2027</v>
      </c>
      <c r="B8" s="36">
        <v>59536.365600000012</v>
      </c>
      <c r="C8" s="37">
        <v>154000</v>
      </c>
      <c r="D8" s="37">
        <v>216000</v>
      </c>
      <c r="E8" s="37">
        <v>266000</v>
      </c>
      <c r="F8" s="37">
        <v>247000</v>
      </c>
      <c r="G8" s="9">
        <f t="shared" si="0"/>
        <v>883000</v>
      </c>
      <c r="H8" s="9">
        <f t="shared" si="1"/>
        <v>68010.683523543485</v>
      </c>
      <c r="I8" s="9">
        <f t="shared" si="2"/>
        <v>814989.31647645647</v>
      </c>
    </row>
    <row r="9" spans="1:9" ht="15.75" customHeight="1" x14ac:dyDescent="0.25">
      <c r="A9" s="69">
        <f t="shared" si="3"/>
        <v>2028</v>
      </c>
      <c r="B9" s="36">
        <v>58927.431600000011</v>
      </c>
      <c r="C9" s="37">
        <v>163000</v>
      </c>
      <c r="D9" s="37">
        <v>221000</v>
      </c>
      <c r="E9" s="37">
        <v>256000</v>
      </c>
      <c r="F9" s="37">
        <v>256000</v>
      </c>
      <c r="G9" s="9">
        <f t="shared" si="0"/>
        <v>896000</v>
      </c>
      <c r="H9" s="9">
        <f t="shared" si="1"/>
        <v>67315.074761682379</v>
      </c>
      <c r="I9" s="9">
        <f t="shared" si="2"/>
        <v>828684.92523831758</v>
      </c>
    </row>
    <row r="10" spans="1:9" ht="15.75" customHeight="1" x14ac:dyDescent="0.25">
      <c r="A10" s="69">
        <f t="shared" si="3"/>
        <v>2029</v>
      </c>
      <c r="B10" s="36">
        <v>58264.324800000002</v>
      </c>
      <c r="C10" s="37">
        <v>170000</v>
      </c>
      <c r="D10" s="37">
        <v>228000</v>
      </c>
      <c r="E10" s="37">
        <v>245000</v>
      </c>
      <c r="F10" s="37">
        <v>264000</v>
      </c>
      <c r="G10" s="9">
        <f t="shared" si="0"/>
        <v>907000</v>
      </c>
      <c r="H10" s="9">
        <f t="shared" si="1"/>
        <v>66557.582323865339</v>
      </c>
      <c r="I10" s="9">
        <f t="shared" si="2"/>
        <v>840442.41767613462</v>
      </c>
    </row>
    <row r="11" spans="1:9" ht="15.75" customHeight="1" x14ac:dyDescent="0.25">
      <c r="A11" s="69">
        <f t="shared" si="3"/>
        <v>2030</v>
      </c>
      <c r="B11" s="36">
        <v>57581.37000000001</v>
      </c>
      <c r="C11" s="37">
        <v>175000</v>
      </c>
      <c r="D11" s="37">
        <v>237000</v>
      </c>
      <c r="E11" s="37">
        <v>236000</v>
      </c>
      <c r="F11" s="37">
        <v>270000</v>
      </c>
      <c r="G11" s="9">
        <f t="shared" si="0"/>
        <v>918000</v>
      </c>
      <c r="H11" s="9">
        <f t="shared" si="1"/>
        <v>65777.416751184093</v>
      </c>
      <c r="I11" s="9">
        <f t="shared" si="2"/>
        <v>852222.58324881596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2947233.3711069208</v>
      </c>
      <c r="I12" s="9">
        <f t="shared" si="2"/>
        <v>15636435.628893079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3004350.2969035669</v>
      </c>
      <c r="I13" s="9">
        <f t="shared" si="2"/>
        <v>16170229.703096433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3072890.6078595421</v>
      </c>
      <c r="I14" s="9">
        <f t="shared" si="2"/>
        <v>16703365.392140457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3130007.5336561878</v>
      </c>
      <c r="I15" s="9">
        <f t="shared" si="2"/>
        <v>17256720.466343813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1.6385194441076219E-3</v>
      </c>
    </row>
    <row r="4" spans="1:8" ht="15.75" customHeight="1" x14ac:dyDescent="0.25">
      <c r="B4" s="11" t="s">
        <v>69</v>
      </c>
      <c r="C4" s="38">
        <v>0.1118869756131808</v>
      </c>
    </row>
    <row r="5" spans="1:8" ht="15.75" customHeight="1" x14ac:dyDescent="0.25">
      <c r="B5" s="11" t="s">
        <v>70</v>
      </c>
      <c r="C5" s="38">
        <v>5.2863040319249453E-2</v>
      </c>
    </row>
    <row r="6" spans="1:8" ht="15.75" customHeight="1" x14ac:dyDescent="0.25">
      <c r="B6" s="11" t="s">
        <v>71</v>
      </c>
      <c r="C6" s="38">
        <v>0.22337976979282501</v>
      </c>
    </row>
    <row r="7" spans="1:8" ht="15.75" customHeight="1" x14ac:dyDescent="0.25">
      <c r="B7" s="11" t="s">
        <v>72</v>
      </c>
      <c r="C7" s="38">
        <v>0.3004479003120496</v>
      </c>
    </row>
    <row r="8" spans="1:8" ht="15.75" customHeight="1" x14ac:dyDescent="0.25">
      <c r="B8" s="11" t="s">
        <v>73</v>
      </c>
      <c r="C8" s="38">
        <v>2.0953841413432579E-3</v>
      </c>
    </row>
    <row r="9" spans="1:8" ht="15.75" customHeight="1" x14ac:dyDescent="0.25">
      <c r="B9" s="11" t="s">
        <v>74</v>
      </c>
      <c r="C9" s="38">
        <v>0.22485833930304</v>
      </c>
    </row>
    <row r="10" spans="1:8" ht="15.75" customHeight="1" x14ac:dyDescent="0.25">
      <c r="B10" s="11" t="s">
        <v>75</v>
      </c>
      <c r="C10" s="38">
        <v>8.2830071074203995E-2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0.117129864319247</v>
      </c>
      <c r="D14" s="38">
        <v>0.117129864319247</v>
      </c>
      <c r="E14" s="38">
        <v>0.117129864319247</v>
      </c>
      <c r="F14" s="38">
        <v>0.117129864319247</v>
      </c>
    </row>
    <row r="15" spans="1:8" ht="15.75" customHeight="1" x14ac:dyDescent="0.25">
      <c r="B15" s="11" t="s">
        <v>82</v>
      </c>
      <c r="C15" s="38">
        <v>0.23830774603205909</v>
      </c>
      <c r="D15" s="38">
        <v>0.23830774603205909</v>
      </c>
      <c r="E15" s="38">
        <v>0.23830774603205909</v>
      </c>
      <c r="F15" s="38">
        <v>0.23830774603205909</v>
      </c>
    </row>
    <row r="16" spans="1:8" ht="15.75" customHeight="1" x14ac:dyDescent="0.25">
      <c r="B16" s="11" t="s">
        <v>83</v>
      </c>
      <c r="C16" s="38">
        <v>2.0150416790536672E-2</v>
      </c>
      <c r="D16" s="38">
        <v>2.0150416790536672E-2</v>
      </c>
      <c r="E16" s="38">
        <v>2.0150416790536672E-2</v>
      </c>
      <c r="F16" s="38">
        <v>2.0150416790536672E-2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4.3259595359301448E-3</v>
      </c>
      <c r="D19" s="38">
        <v>4.3259595359301448E-3</v>
      </c>
      <c r="E19" s="38">
        <v>4.3259595359301448E-3</v>
      </c>
      <c r="F19" s="38">
        <v>4.3259595359301448E-3</v>
      </c>
    </row>
    <row r="20" spans="1:8" ht="15.75" customHeight="1" x14ac:dyDescent="0.25">
      <c r="B20" s="11" t="s">
        <v>87</v>
      </c>
      <c r="C20" s="38">
        <v>1.4451251271074979E-3</v>
      </c>
      <c r="D20" s="38">
        <v>1.4451251271074979E-3</v>
      </c>
      <c r="E20" s="38">
        <v>1.4451251271074979E-3</v>
      </c>
      <c r="F20" s="38">
        <v>1.4451251271074979E-3</v>
      </c>
    </row>
    <row r="21" spans="1:8" ht="15.75" customHeight="1" x14ac:dyDescent="0.25">
      <c r="B21" s="11" t="s">
        <v>88</v>
      </c>
      <c r="C21" s="38">
        <v>0.14876122831317579</v>
      </c>
      <c r="D21" s="38">
        <v>0.14876122831317579</v>
      </c>
      <c r="E21" s="38">
        <v>0.14876122831317579</v>
      </c>
      <c r="F21" s="38">
        <v>0.14876122831317579</v>
      </c>
    </row>
    <row r="22" spans="1:8" ht="15.75" customHeight="1" x14ac:dyDescent="0.25">
      <c r="B22" s="11" t="s">
        <v>89</v>
      </c>
      <c r="C22" s="38">
        <v>0.4698796598819438</v>
      </c>
      <c r="D22" s="38">
        <v>0.4698796598819438</v>
      </c>
      <c r="E22" s="38">
        <v>0.4698796598819438</v>
      </c>
      <c r="F22" s="38">
        <v>0.4698796598819438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4.767842600000001E-2</v>
      </c>
    </row>
    <row r="27" spans="1:8" ht="15.75" customHeight="1" x14ac:dyDescent="0.25">
      <c r="B27" s="11" t="s">
        <v>92</v>
      </c>
      <c r="C27" s="38">
        <v>1.8794775E-2</v>
      </c>
    </row>
    <row r="28" spans="1:8" ht="15.75" customHeight="1" x14ac:dyDescent="0.25">
      <c r="B28" s="11" t="s">
        <v>93</v>
      </c>
      <c r="C28" s="38">
        <v>0.23166139099999999</v>
      </c>
    </row>
    <row r="29" spans="1:8" ht="15.75" customHeight="1" x14ac:dyDescent="0.25">
      <c r="B29" s="11" t="s">
        <v>94</v>
      </c>
      <c r="C29" s="38">
        <v>0.138538992</v>
      </c>
    </row>
    <row r="30" spans="1:8" ht="15.75" customHeight="1" x14ac:dyDescent="0.25">
      <c r="B30" s="11" t="s">
        <v>95</v>
      </c>
      <c r="C30" s="38">
        <v>5.0761070999999998E-2</v>
      </c>
    </row>
    <row r="31" spans="1:8" ht="15.75" customHeight="1" x14ac:dyDescent="0.25">
      <c r="B31" s="11" t="s">
        <v>96</v>
      </c>
      <c r="C31" s="38">
        <v>7.0366394999999998E-2</v>
      </c>
    </row>
    <row r="32" spans="1:8" ht="15.75" customHeight="1" x14ac:dyDescent="0.25">
      <c r="B32" s="11" t="s">
        <v>97</v>
      </c>
      <c r="C32" s="38">
        <v>0.147583886</v>
      </c>
    </row>
    <row r="33" spans="2:3" ht="15.75" customHeight="1" x14ac:dyDescent="0.25">
      <c r="B33" s="11" t="s">
        <v>98</v>
      </c>
      <c r="C33" s="38">
        <v>0.122079576</v>
      </c>
    </row>
    <row r="34" spans="2:3" ht="15.75" customHeight="1" x14ac:dyDescent="0.25">
      <c r="B34" s="11" t="s">
        <v>99</v>
      </c>
      <c r="C34" s="38">
        <v>0.17253548899999999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0.82677453145578772</v>
      </c>
      <c r="D2" s="99">
        <f>IFERROR(1-_xlfn.NORM.DIST(_xlfn.NORM.INV(SUM(D4:D5), 0, 1) + 1, 0, 1, TRUE), "")</f>
        <v>0.82677453145578772</v>
      </c>
      <c r="E2" s="99">
        <f>IFERROR(1-_xlfn.NORM.DIST(_xlfn.NORM.INV(SUM(E4:E5), 0, 1) + 1, 0, 1, TRUE), "")</f>
        <v>0.73580172304648594</v>
      </c>
      <c r="F2" s="99">
        <f>IFERROR(1-_xlfn.NORM.DIST(_xlfn.NORM.INV(SUM(F4:F5), 0, 1) + 1, 0, 1, TRUE), "")</f>
        <v>0.59718900257291652</v>
      </c>
      <c r="G2" s="99">
        <f>IFERROR(1-_xlfn.NORM.DIST(_xlfn.NORM.INV(SUM(G4:G5), 0, 1) + 1, 0, 1, TRUE), "")</f>
        <v>0.59272423434252342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0.14712637294421232</v>
      </c>
      <c r="D3" s="99">
        <f>IFERROR(_xlfn.NORM.DIST(_xlfn.NORM.INV(SUM(D4:D5), 0, 1) + 1, 0, 1, TRUE) - SUM(D4:D5), "")</f>
        <v>0.14712637294421232</v>
      </c>
      <c r="E3" s="99">
        <f>IFERROR(_xlfn.NORM.DIST(_xlfn.NORM.INV(SUM(E4:E5), 0, 1) + 1, 0, 1, TRUE) - SUM(E4:E5), "")</f>
        <v>0.21269565435351398</v>
      </c>
      <c r="F3" s="99">
        <f>IFERROR(_xlfn.NORM.DIST(_xlfn.NORM.INV(SUM(F4:F5), 0, 1) + 1, 0, 1, TRUE) - SUM(F4:F5), "")</f>
        <v>0.29644308342708353</v>
      </c>
      <c r="G3" s="99">
        <f>IFERROR(_xlfn.NORM.DIST(_xlfn.NORM.INV(SUM(G4:G5), 0, 1) + 1, 0, 1, TRUE) - SUM(G4:G5), "")</f>
        <v>0.29877830865747657</v>
      </c>
    </row>
    <row r="4" spans="1:15" ht="15.75" customHeight="1" x14ac:dyDescent="0.25">
      <c r="B4" s="69" t="s">
        <v>104</v>
      </c>
      <c r="C4" s="39">
        <v>1.7188864000000002E-2</v>
      </c>
      <c r="D4" s="39">
        <v>1.7188864000000002E-2</v>
      </c>
      <c r="E4" s="39">
        <v>4.3822517000000012E-2</v>
      </c>
      <c r="F4" s="39">
        <v>6.8661426999999997E-2</v>
      </c>
      <c r="G4" s="39">
        <v>8.4373778999999996E-2</v>
      </c>
    </row>
    <row r="5" spans="1:15" ht="15.75" customHeight="1" x14ac:dyDescent="0.25">
      <c r="B5" s="69" t="s">
        <v>105</v>
      </c>
      <c r="C5" s="39">
        <v>8.9102316000000004E-3</v>
      </c>
      <c r="D5" s="39">
        <v>8.9102316000000004E-3</v>
      </c>
      <c r="E5" s="39">
        <v>7.6801055999999998E-3</v>
      </c>
      <c r="F5" s="39">
        <v>3.7706486999999997E-2</v>
      </c>
      <c r="G5" s="39">
        <v>2.4123677999999999E-2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0.79442990317533624</v>
      </c>
      <c r="D8" s="99">
        <f>IFERROR(1-_xlfn.NORM.DIST(_xlfn.NORM.INV(SUM(D10:D11), 0, 1) + 1, 0, 1, TRUE), "")</f>
        <v>0.79442990317533624</v>
      </c>
      <c r="E8" s="99">
        <f>IFERROR(1-_xlfn.NORM.DIST(_xlfn.NORM.INV(SUM(E10:E11), 0, 1) + 1, 0, 1, TRUE), "")</f>
        <v>0.90880010060176264</v>
      </c>
      <c r="F8" s="99">
        <f>IFERROR(1-_xlfn.NORM.DIST(_xlfn.NORM.INV(SUM(F10:F11), 0, 1) + 1, 0, 1, TRUE), "")</f>
        <v>0.93089903469927304</v>
      </c>
      <c r="G8" s="99">
        <f>IFERROR(1-_xlfn.NORM.DIST(_xlfn.NORM.INV(SUM(G10:G11), 0, 1) + 1, 0, 1, TRUE), "")</f>
        <v>0.93706482118372392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0.17133416602466375</v>
      </c>
      <c r="D9" s="99">
        <f>IFERROR(_xlfn.NORM.DIST(_xlfn.NORM.INV(SUM(D10:D11), 0, 1) + 1, 0, 1, TRUE) - SUM(D10:D11), "")</f>
        <v>0.17133416602466375</v>
      </c>
      <c r="E9" s="99">
        <f>IFERROR(_xlfn.NORM.DIST(_xlfn.NORM.INV(SUM(E10:E11), 0, 1) + 1, 0, 1, TRUE) - SUM(E10:E11), "")</f>
        <v>8.1386380598237343E-2</v>
      </c>
      <c r="F9" s="99">
        <f>IFERROR(_xlfn.NORM.DIST(_xlfn.NORM.INV(SUM(F10:F11), 0, 1) + 1, 0, 1, TRUE) - SUM(F10:F11), "")</f>
        <v>6.2578131900726988E-2</v>
      </c>
      <c r="G9" s="99">
        <f>IFERROR(_xlfn.NORM.DIST(_xlfn.NORM.INV(SUM(G10:G11), 0, 1) + 1, 0, 1, TRUE) - SUM(G10:G11), "")</f>
        <v>5.7241661516276111E-2</v>
      </c>
    </row>
    <row r="10" spans="1:15" ht="15.75" customHeight="1" x14ac:dyDescent="0.25">
      <c r="B10" s="69" t="s">
        <v>109</v>
      </c>
      <c r="C10" s="39">
        <v>2.6720075999999999E-2</v>
      </c>
      <c r="D10" s="39">
        <v>2.6720075999999999E-2</v>
      </c>
      <c r="E10" s="39">
        <v>2.8764525E-3</v>
      </c>
      <c r="F10" s="39">
        <v>2.5831999999999999E-3</v>
      </c>
      <c r="G10" s="39">
        <v>3.8270104000000002E-3</v>
      </c>
    </row>
    <row r="11" spans="1:15" ht="15.75" customHeight="1" x14ac:dyDescent="0.25">
      <c r="B11" s="69" t="s">
        <v>110</v>
      </c>
      <c r="C11" s="39">
        <v>7.5158548E-3</v>
      </c>
      <c r="D11" s="39">
        <v>7.5158548E-3</v>
      </c>
      <c r="E11" s="39">
        <v>6.9370663000000001E-3</v>
      </c>
      <c r="F11" s="39">
        <v>3.9396333999999998E-3</v>
      </c>
      <c r="G11" s="39">
        <v>1.8665069000000001E-3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0.36972114524999999</v>
      </c>
      <c r="D14" s="40">
        <v>0.35988932596000001</v>
      </c>
      <c r="E14" s="40">
        <v>0.35988932596000001</v>
      </c>
      <c r="F14" s="40">
        <v>0.26732186760100002</v>
      </c>
      <c r="G14" s="40">
        <v>0.26732186760100002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0.189</v>
      </c>
      <c r="M14" s="41">
        <v>0.189</v>
      </c>
      <c r="N14" s="41">
        <v>0.189</v>
      </c>
      <c r="O14" s="41">
        <v>0.189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0.21779939917646776</v>
      </c>
      <c r="D15" s="99">
        <f t="shared" si="0"/>
        <v>0.21200756291910239</v>
      </c>
      <c r="E15" s="99">
        <f t="shared" si="0"/>
        <v>0.21200756291910239</v>
      </c>
      <c r="F15" s="99">
        <f t="shared" si="0"/>
        <v>0.15747690630694072</v>
      </c>
      <c r="G15" s="99">
        <f t="shared" si="0"/>
        <v>0.15747690630694072</v>
      </c>
      <c r="H15" s="99">
        <f t="shared" si="0"/>
        <v>0.17849457300000002</v>
      </c>
      <c r="I15" s="99">
        <f t="shared" si="0"/>
        <v>0.17849457300000002</v>
      </c>
      <c r="J15" s="99">
        <f t="shared" si="0"/>
        <v>0.17849457300000002</v>
      </c>
      <c r="K15" s="99">
        <f t="shared" si="0"/>
        <v>0.17849457300000002</v>
      </c>
      <c r="L15" s="99">
        <f t="shared" si="0"/>
        <v>0.11133819900000001</v>
      </c>
      <c r="M15" s="99">
        <f t="shared" si="0"/>
        <v>0.11133819900000001</v>
      </c>
      <c r="N15" s="99">
        <f t="shared" si="0"/>
        <v>0.11133819900000001</v>
      </c>
      <c r="O15" s="99">
        <f t="shared" si="0"/>
        <v>0.11133819900000001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0.69710499999999997</v>
      </c>
      <c r="D2" s="39">
        <v>0.47777259999999999</v>
      </c>
      <c r="E2" s="39"/>
      <c r="F2" s="39"/>
      <c r="G2" s="39"/>
    </row>
    <row r="3" spans="1:7" x14ac:dyDescent="0.25">
      <c r="B3" s="78" t="s">
        <v>120</v>
      </c>
      <c r="C3" s="39">
        <v>3.7555470000000001E-2</v>
      </c>
      <c r="D3" s="39">
        <v>0.12155680000000001</v>
      </c>
      <c r="E3" s="39"/>
      <c r="F3" s="39"/>
      <c r="G3" s="39"/>
    </row>
    <row r="4" spans="1:7" x14ac:dyDescent="0.25">
      <c r="B4" s="78" t="s">
        <v>121</v>
      </c>
      <c r="C4" s="39">
        <v>0.22008630000000001</v>
      </c>
      <c r="D4" s="39">
        <v>0.36383629999999989</v>
      </c>
      <c r="E4" s="39">
        <v>0.90213686227798506</v>
      </c>
      <c r="F4" s="39">
        <v>0.66075050830841109</v>
      </c>
      <c r="G4" s="39"/>
    </row>
    <row r="5" spans="1:7" x14ac:dyDescent="0.25">
      <c r="B5" s="78" t="s">
        <v>122</v>
      </c>
      <c r="C5" s="100">
        <v>4.5253249999999988E-2</v>
      </c>
      <c r="D5" s="100">
        <v>3.6834279999999997E-2</v>
      </c>
      <c r="E5" s="100">
        <f>1-E2-E3-E4</f>
        <v>9.7863137722014937E-2</v>
      </c>
      <c r="F5" s="100">
        <f>1-F2-F3-F4</f>
        <v>0.33924949169158891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2023-01-25T03:25:02Z</dcterms:modified>
</cp:coreProperties>
</file>