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2C1DF1D-64E9-477B-B90E-488D777929BC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<sst xmlns="http://schemas.openxmlformats.org/spreadsheetml/2006/main" count="1109" uniqueCount="272">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</sst>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5712002</v>
      </c>
    </row>
    <row r="8" spans="1:3" ht="15" customHeight="1">
      <c r="B8" s="7" t="s">
        <v>106</v>
      </c>
      <c r="C8" s="66">
        <v>0.18899999999999997</v>
      </c>
    </row>
    <row r="9" spans="1:3" ht="15" customHeight="1">
      <c r="B9" s="9" t="s">
        <v>107</v>
      </c>
      <c r="C9" s="67">
        <v>0.15</v>
      </c>
    </row>
    <row r="10" spans="1:3" ht="15" customHeight="1">
      <c r="B10" s="9" t="s">
        <v>105</v>
      </c>
      <c r="C10" s="67">
        <v>0.84276802062988299</v>
      </c>
    </row>
    <row r="11" spans="1:3" ht="15" customHeight="1">
      <c r="B11" s="7" t="s">
        <v>108</v>
      </c>
      <c r="C11" s="66">
        <v>0.755</v>
      </c>
    </row>
    <row r="12" spans="1:3" ht="15" customHeight="1">
      <c r="B12" s="7" t="s">
        <v>109</v>
      </c>
      <c r="C12" s="66">
        <v>0.87599999999999989</v>
      </c>
    </row>
    <row r="13" spans="1:3" ht="15" customHeight="1">
      <c r="B13" s="7" t="s">
        <v>110</v>
      </c>
      <c r="C13" s="66">
        <v>0.221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9.8900000000000002E-2</v>
      </c>
    </row>
    <row r="24" spans="1:3" ht="15" customHeight="1">
      <c r="B24" s="20" t="s">
        <v>102</v>
      </c>
      <c r="C24" s="67">
        <v>0.53500000000000003</v>
      </c>
    </row>
    <row r="25" spans="1:3" ht="15" customHeight="1">
      <c r="B25" s="20" t="s">
        <v>103</v>
      </c>
      <c r="C25" s="67">
        <v>0.3115</v>
      </c>
    </row>
    <row r="26" spans="1:3" ht="15" customHeight="1">
      <c r="B26" s="20" t="s">
        <v>104</v>
      </c>
      <c r="C26" s="67">
        <v>5.4600000000000003E-2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0.33299999999999996</v>
      </c>
    </row>
    <row r="30" spans="1:3" ht="14.25" customHeight="1">
      <c r="B30" s="30" t="s">
        <v>76</v>
      </c>
      <c r="C30" s="69">
        <v>3.7000000000000005E-2</v>
      </c>
    </row>
    <row r="31" spans="1:3" ht="14.25" customHeight="1">
      <c r="B31" s="30" t="s">
        <v>77</v>
      </c>
      <c r="C31" s="69">
        <v>6.7000000000000004E-2</v>
      </c>
    </row>
    <row r="32" spans="1:3" ht="14.25" customHeight="1">
      <c r="B32" s="30" t="s">
        <v>78</v>
      </c>
      <c r="C32" s="69">
        <v>0.56299999999999994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10.7</v>
      </c>
    </row>
    <row r="38" spans="1:5" ht="15" customHeight="1">
      <c r="B38" s="16" t="s">
        <v>91</v>
      </c>
      <c r="C38" s="68">
        <v>28.8</v>
      </c>
      <c r="D38" s="17"/>
      <c r="E38" s="18"/>
    </row>
    <row r="39" spans="1:5" ht="15" customHeight="1">
      <c r="B39" s="16" t="s">
        <v>90</v>
      </c>
      <c r="C39" s="68">
        <v>37.1</v>
      </c>
      <c r="D39" s="17"/>
      <c r="E39" s="17"/>
    </row>
    <row r="40" spans="1:5" ht="15" customHeight="1">
      <c r="B40" s="16" t="s">
        <v>171</v>
      </c>
      <c r="C40" s="68">
        <v>7.89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17.399999999999999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1.29E-2</v>
      </c>
      <c r="D45" s="17"/>
    </row>
    <row r="46" spans="1:5" ht="15.75" customHeight="1">
      <c r="B46" s="16" t="s">
        <v>11</v>
      </c>
      <c r="C46" s="67">
        <v>6.7199999999999996E-2</v>
      </c>
      <c r="D46" s="17"/>
    </row>
    <row r="47" spans="1:5" ht="15.75" customHeight="1">
      <c r="B47" s="16" t="s">
        <v>12</v>
      </c>
      <c r="C47" s="67">
        <v>0.21760000000000002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0.70229999999999992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1.0105188946599926</v>
      </c>
      <c r="D51" s="17"/>
    </row>
    <row r="52" spans="1:4" ht="15" customHeight="1">
      <c r="B52" s="16" t="s">
        <v>125</v>
      </c>
      <c r="C52" s="65">
        <v>0.76046894949400001</v>
      </c>
    </row>
    <row r="53" spans="1:4" ht="15.75" customHeight="1">
      <c r="B53" s="16" t="s">
        <v>126</v>
      </c>
      <c r="C53" s="65">
        <v>0.76046894949400001</v>
      </c>
    </row>
    <row r="54" spans="1:4" ht="15.75" customHeight="1">
      <c r="B54" s="16" t="s">
        <v>127</v>
      </c>
      <c r="C54" s="65">
        <v>0.277833427523</v>
      </c>
    </row>
    <row r="55" spans="1:4" ht="15.75" customHeight="1">
      <c r="B55" s="16" t="s">
        <v>128</v>
      </c>
      <c r="C55" s="65">
        <v>0.277833427523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0.47377175444833708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1.0105188946599926</v>
      </c>
      <c r="C2" s="26">
        <f>'Baseline year population inputs'!C52</f>
        <v>0.76046894949400001</v>
      </c>
      <c r="D2" s="26">
        <f>'Baseline year population inputs'!C53</f>
        <v>0.76046894949400001</v>
      </c>
      <c r="E2" s="26">
        <f>'Baseline year population inputs'!C54</f>
        <v>0.277833427523</v>
      </c>
      <c r="F2" s="26">
        <f>'Baseline year population inputs'!C55</f>
        <v>0.277833427523</v>
      </c>
    </row>
    <row r="3" spans="1:6" ht="15.75" customHeight="1">
      <c r="A3" s="3" t="s">
        <v>65</v>
      </c>
      <c r="B3" s="26">
        <f>frac_mam_1month * 2.6</f>
        <v>7.4360000000000009E-2</v>
      </c>
      <c r="C3" s="26">
        <f>frac_mam_1_5months * 2.6</f>
        <v>7.4360000000000009E-2</v>
      </c>
      <c r="D3" s="26">
        <f>frac_mam_6_11months * 2.6</f>
        <v>1.2199460000000001E-2</v>
      </c>
      <c r="E3" s="26">
        <f>frac_mam_12_23months * 2.6</f>
        <v>4.0820000000000009E-2</v>
      </c>
      <c r="F3" s="26">
        <f>frac_mam_24_59months * 2.6</f>
        <v>5.9540000000000003E-2</v>
      </c>
    </row>
    <row r="4" spans="1:6" ht="15.75" customHeight="1">
      <c r="A4" s="3" t="s">
        <v>66</v>
      </c>
      <c r="B4" s="26">
        <f>frac_sam_1month * 2.6</f>
        <v>1.7837820000000001E-2</v>
      </c>
      <c r="C4" s="26">
        <f>frac_sam_1_5months * 2.6</f>
        <v>1.7837820000000001E-2</v>
      </c>
      <c r="D4" s="26">
        <f>frac_sam_6_11months * 2.6</f>
        <v>4.342E-2</v>
      </c>
      <c r="E4" s="26">
        <f>frac_sam_12_23months * 2.6</f>
        <v>2.0938839999999997E-2</v>
      </c>
      <c r="F4" s="26">
        <f>frac_sam_24_59months * 2.6</f>
        <v>6.6723800000000003E-3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0.18899999999999997</v>
      </c>
      <c r="E2" s="93">
        <f>food_insecure</f>
        <v>0.18899999999999997</v>
      </c>
      <c r="F2" s="93">
        <f>food_insecure</f>
        <v>0.18899999999999997</v>
      </c>
      <c r="G2" s="93">
        <f>food_insecure</f>
        <v>0.18899999999999997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0.18899999999999997</v>
      </c>
      <c r="F5" s="93">
        <f>food_insecure</f>
        <v>0.18899999999999997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1.0105188946599926</v>
      </c>
      <c r="D7" s="93">
        <f>diarrhoea_1_5mo</f>
        <v>0.76046894949400001</v>
      </c>
      <c r="E7" s="93">
        <f>diarrhoea_6_11mo</f>
        <v>0.76046894949400001</v>
      </c>
      <c r="F7" s="93">
        <f>diarrhoea_12_23mo</f>
        <v>0.277833427523</v>
      </c>
      <c r="G7" s="93">
        <f>diarrhoea_24_59mo</f>
        <v>0.277833427523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0.18899999999999997</v>
      </c>
      <c r="F8" s="93">
        <f>food_insecure</f>
        <v>0.18899999999999997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1.0105188946599926</v>
      </c>
      <c r="D12" s="93">
        <f>diarrhoea_1_5mo</f>
        <v>0.76046894949400001</v>
      </c>
      <c r="E12" s="93">
        <f>diarrhoea_6_11mo</f>
        <v>0.76046894949400001</v>
      </c>
      <c r="F12" s="93">
        <f>diarrhoea_12_23mo</f>
        <v>0.277833427523</v>
      </c>
      <c r="G12" s="93">
        <f>diarrhoea_24_59mo</f>
        <v>0.277833427523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0.18899999999999997</v>
      </c>
      <c r="I15" s="93">
        <f>food_insecure</f>
        <v>0.18899999999999997</v>
      </c>
      <c r="J15" s="93">
        <f>food_insecure</f>
        <v>0.18899999999999997</v>
      </c>
      <c r="K15" s="93">
        <f>food_insecure</f>
        <v>0.18899999999999997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</v>
      </c>
      <c r="I18" s="93">
        <f>frac_PW_health_facility</f>
        <v>0.755</v>
      </c>
      <c r="J18" s="93">
        <f>frac_PW_health_facility</f>
        <v>0.755</v>
      </c>
      <c r="K18" s="93">
        <f>frac_PW_health_facility</f>
        <v>0.755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0.15</v>
      </c>
      <c r="I19" s="93">
        <f>frac_malaria_risk</f>
        <v>0.15</v>
      </c>
      <c r="J19" s="93">
        <f>frac_malaria_risk</f>
        <v>0.15</v>
      </c>
      <c r="K19" s="93">
        <f>frac_malaria_risk</f>
        <v>0.15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8.3284207152557271E-2</v>
      </c>
      <c r="M25" s="93">
        <f>(1-food_insecure)*(0.49)+food_insecure*(0.7)</f>
        <v>0.52968999999999999</v>
      </c>
      <c r="N25" s="93">
        <f>(1-food_insecure)*(0.49)+food_insecure*(0.7)</f>
        <v>0.52968999999999999</v>
      </c>
      <c r="O25" s="93">
        <f>(1-food_insecure)*(0.49)+food_insecure*(0.7)</f>
        <v>0.52968999999999999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3.5693231636810263E-2</v>
      </c>
      <c r="M26" s="93">
        <f>(1-food_insecure)*(0.21)+food_insecure*(0.3)</f>
        <v>0.22700999999999999</v>
      </c>
      <c r="N26" s="93">
        <f>(1-food_insecure)*(0.21)+food_insecure*(0.3)</f>
        <v>0.22700999999999999</v>
      </c>
      <c r="O26" s="93">
        <f>(1-food_insecure)*(0.21)+food_insecure*(0.3)</f>
        <v>0.22700999999999999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3.8254540580749473E-2</v>
      </c>
      <c r="M27" s="93">
        <f>(1-food_insecure)*(0.3)</f>
        <v>0.24330000000000002</v>
      </c>
      <c r="N27" s="93">
        <f>(1-food_insecure)*(0.3)</f>
        <v>0.24330000000000002</v>
      </c>
      <c r="O27" s="93">
        <f>(1-food_insecure)*(0.3)</f>
        <v>0.24330000000000002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0.84276802062988299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0.15</v>
      </c>
      <c r="D34" s="93">
        <f t="shared" si="3"/>
        <v>0.15</v>
      </c>
      <c r="E34" s="93">
        <f t="shared" si="3"/>
        <v>0.15</v>
      </c>
      <c r="F34" s="93">
        <f t="shared" si="3"/>
        <v>0.15</v>
      </c>
      <c r="G34" s="93">
        <f t="shared" si="3"/>
        <v>0.15</v>
      </c>
      <c r="H34" s="93">
        <f t="shared" si="3"/>
        <v>0.15</v>
      </c>
      <c r="I34" s="93">
        <f t="shared" si="3"/>
        <v>0.15</v>
      </c>
      <c r="J34" s="93">
        <f t="shared" si="3"/>
        <v>0.15</v>
      </c>
      <c r="K34" s="93">
        <f t="shared" si="3"/>
        <v>0.15</v>
      </c>
      <c r="L34" s="93">
        <f t="shared" si="3"/>
        <v>0.15</v>
      </c>
      <c r="M34" s="93">
        <f t="shared" si="3"/>
        <v>0.15</v>
      </c>
      <c r="N34" s="93">
        <f t="shared" si="3"/>
        <v>0.15</v>
      </c>
      <c r="O34" s="93">
        <f t="shared" si="3"/>
        <v>0.15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1221606</v>
      </c>
      <c r="C2" s="75">
        <v>2573000</v>
      </c>
      <c r="D2" s="75">
        <v>5094000</v>
      </c>
      <c r="E2" s="75">
        <v>817000</v>
      </c>
      <c r="F2" s="75">
        <v>551000</v>
      </c>
      <c r="G2" s="22">
        <f t="shared" ref="G2:G40" si="0">C2+D2+E2+F2</f>
        <v>9035000</v>
      </c>
      <c r="H2" s="22">
        <f t="shared" ref="H2:H40" si="1">(B2 + stillbirth*B2/(1000-stillbirth))/(1-abortion)</f>
        <v>1429009.5945310472</v>
      </c>
      <c r="I2" s="22">
        <f>G2-H2</f>
        <v>7605990.4054689528</v>
      </c>
    </row>
    <row r="3" spans="1:9" ht="15.75" customHeight="1">
      <c r="A3" s="92">
        <f t="shared" ref="A3:A40" si="2">IF($A$2+ROW(A3)-2&lt;=end_year,A2+1,"")</f>
        <v>2020</v>
      </c>
      <c r="B3" s="74">
        <v>1212150</v>
      </c>
      <c r="C3" s="75">
        <v>2586000</v>
      </c>
      <c r="D3" s="75">
        <v>5093000</v>
      </c>
      <c r="E3" s="75">
        <v>846000</v>
      </c>
      <c r="F3" s="75">
        <v>568000</v>
      </c>
      <c r="G3" s="22">
        <f t="shared" si="0"/>
        <v>9093000</v>
      </c>
      <c r="H3" s="22">
        <f t="shared" si="1"/>
        <v>1417948.1600539035</v>
      </c>
      <c r="I3" s="22">
        <f t="shared" ref="I3:I15" si="3">G3-H3</f>
        <v>7675051.8399460968</v>
      </c>
    </row>
    <row r="4" spans="1:9" ht="15.75" customHeight="1">
      <c r="A4" s="92">
        <f t="shared" si="2"/>
        <v>2021</v>
      </c>
      <c r="B4" s="74">
        <v>1198981</v>
      </c>
      <c r="C4" s="75">
        <v>2600000</v>
      </c>
      <c r="D4" s="75">
        <v>5091000</v>
      </c>
      <c r="E4" s="75">
        <v>878000</v>
      </c>
      <c r="F4" s="75">
        <v>583000</v>
      </c>
      <c r="G4" s="22">
        <f t="shared" si="0"/>
        <v>9152000</v>
      </c>
      <c r="H4" s="22">
        <f t="shared" si="1"/>
        <v>1402543.3344797173</v>
      </c>
      <c r="I4" s="22">
        <f t="shared" si="3"/>
        <v>7749456.6655202825</v>
      </c>
    </row>
    <row r="5" spans="1:9" ht="15.75" customHeight="1">
      <c r="A5" s="92">
        <f t="shared" si="2"/>
        <v>2022</v>
      </c>
      <c r="B5" s="74">
        <v>1142238.5394000001</v>
      </c>
      <c r="C5" s="75">
        <v>2617000</v>
      </c>
      <c r="D5" s="75">
        <v>5091000</v>
      </c>
      <c r="E5" s="75">
        <v>910000</v>
      </c>
      <c r="F5" s="75">
        <v>600000</v>
      </c>
      <c r="G5" s="22">
        <f t="shared" si="0"/>
        <v>9218000</v>
      </c>
      <c r="H5" s="22">
        <f t="shared" si="1"/>
        <v>1336167.1701397421</v>
      </c>
      <c r="I5" s="22">
        <f t="shared" si="3"/>
        <v>7881832.8298602579</v>
      </c>
    </row>
    <row r="6" spans="1:9" ht="15.75" customHeight="1">
      <c r="A6" s="92" t="str">
        <f t="shared" si="2"/>
        <v/>
      </c>
      <c r="B6" s="74">
        <v>1136051.2818000002</v>
      </c>
      <c r="C6" s="75">
        <v>2637000</v>
      </c>
      <c r="D6" s="75">
        <v>5095000</v>
      </c>
      <c r="E6" s="75">
        <v>944000</v>
      </c>
      <c r="F6" s="75">
        <v>619000</v>
      </c>
      <c r="G6" s="22">
        <f t="shared" si="0"/>
        <v>9295000</v>
      </c>
      <c r="H6" s="22">
        <f t="shared" si="1"/>
        <v>1328929.4433487512</v>
      </c>
      <c r="I6" s="22">
        <f t="shared" si="3"/>
        <v>7966070.5566512486</v>
      </c>
    </row>
    <row r="7" spans="1:9" ht="15.75" customHeight="1">
      <c r="A7" s="92" t="str">
        <f t="shared" si="2"/>
        <v/>
      </c>
      <c r="B7" s="74">
        <v>1129212.25</v>
      </c>
      <c r="C7" s="75">
        <v>2660000</v>
      </c>
      <c r="D7" s="75">
        <v>5102000</v>
      </c>
      <c r="E7" s="75">
        <v>978000</v>
      </c>
      <c r="F7" s="75">
        <v>639000</v>
      </c>
      <c r="G7" s="22">
        <f t="shared" si="0"/>
        <v>9379000</v>
      </c>
      <c r="H7" s="22">
        <f t="shared" si="1"/>
        <v>1320929.284492702</v>
      </c>
      <c r="I7" s="22">
        <f t="shared" si="3"/>
        <v>8058070.7155072978</v>
      </c>
    </row>
    <row r="8" spans="1:9" ht="15.75" customHeight="1">
      <c r="A8" s="92" t="str">
        <f t="shared" si="2"/>
        <v/>
      </c>
      <c r="B8" s="74">
        <v>1124953.4556</v>
      </c>
      <c r="C8" s="75">
        <v>2686000</v>
      </c>
      <c r="D8" s="75">
        <v>5111000</v>
      </c>
      <c r="E8" s="75">
        <v>1011000</v>
      </c>
      <c r="F8" s="75">
        <v>660000</v>
      </c>
      <c r="G8" s="22">
        <f t="shared" si="0"/>
        <v>9468000</v>
      </c>
      <c r="H8" s="22">
        <f t="shared" si="1"/>
        <v>1315947.4343227327</v>
      </c>
      <c r="I8" s="22">
        <f t="shared" si="3"/>
        <v>8152052.5656772675</v>
      </c>
    </row>
    <row r="9" spans="1:9" ht="15.75" customHeight="1">
      <c r="A9" s="92" t="str">
        <f t="shared" si="2"/>
        <v/>
      </c>
      <c r="B9" s="74">
        <v>1120128.4277999999</v>
      </c>
      <c r="C9" s="75">
        <v>2716000</v>
      </c>
      <c r="D9" s="75">
        <v>5123000</v>
      </c>
      <c r="E9" s="75">
        <v>1044000</v>
      </c>
      <c r="F9" s="75">
        <v>683000</v>
      </c>
      <c r="G9" s="22">
        <f t="shared" si="0"/>
        <v>9566000</v>
      </c>
      <c r="H9" s="22">
        <f t="shared" si="1"/>
        <v>1310303.2159576635</v>
      </c>
      <c r="I9" s="22">
        <f t="shared" si="3"/>
        <v>8255696.784042336</v>
      </c>
    </row>
    <row r="10" spans="1:9" ht="15.75" customHeight="1">
      <c r="A10" s="92" t="str">
        <f t="shared" si="2"/>
        <v/>
      </c>
      <c r="B10" s="74">
        <v>1114801.8028000002</v>
      </c>
      <c r="C10" s="75">
        <v>2747000</v>
      </c>
      <c r="D10" s="75">
        <v>5140000</v>
      </c>
      <c r="E10" s="75">
        <v>1077000</v>
      </c>
      <c r="F10" s="75">
        <v>707000</v>
      </c>
      <c r="G10" s="22">
        <f t="shared" si="0"/>
        <v>9671000</v>
      </c>
      <c r="H10" s="22">
        <f t="shared" si="1"/>
        <v>1304072.2394959657</v>
      </c>
      <c r="I10" s="22">
        <f t="shared" si="3"/>
        <v>8366927.7605040343</v>
      </c>
    </row>
    <row r="11" spans="1:9" ht="15.75" customHeight="1">
      <c r="A11" s="92" t="str">
        <f t="shared" si="2"/>
        <v/>
      </c>
      <c r="B11" s="74">
        <v>1109018.0730000003</v>
      </c>
      <c r="C11" s="75">
        <v>2772000</v>
      </c>
      <c r="D11" s="75">
        <v>5164000</v>
      </c>
      <c r="E11" s="75">
        <v>1110000</v>
      </c>
      <c r="F11" s="75">
        <v>734000</v>
      </c>
      <c r="G11" s="22">
        <f t="shared" si="0"/>
        <v>9780000</v>
      </c>
      <c r="H11" s="22">
        <f t="shared" si="1"/>
        <v>1297306.5512328309</v>
      </c>
      <c r="I11" s="22">
        <f t="shared" si="3"/>
        <v>8482693.4487671684</v>
      </c>
    </row>
    <row r="12" spans="1:9" ht="15.75" customHeight="1">
      <c r="A12" s="92" t="str">
        <f t="shared" si="2"/>
        <v/>
      </c>
      <c r="B12" s="74">
        <v>1102819.862</v>
      </c>
      <c r="C12" s="75">
        <v>2789000</v>
      </c>
      <c r="D12" s="75">
        <v>5194000</v>
      </c>
      <c r="E12" s="75">
        <v>1143000</v>
      </c>
      <c r="F12" s="75">
        <v>762000</v>
      </c>
      <c r="G12" s="22">
        <f t="shared" si="0"/>
        <v>9888000</v>
      </c>
      <c r="H12" s="22">
        <f t="shared" si="1"/>
        <v>1290056.0113796145</v>
      </c>
      <c r="I12" s="22">
        <f t="shared" si="3"/>
        <v>8597943.9886203855</v>
      </c>
    </row>
    <row r="13" spans="1:9" ht="15.75" customHeight="1">
      <c r="A13" s="92" t="str">
        <f t="shared" si="2"/>
        <v/>
      </c>
      <c r="B13" s="74">
        <v>2565000</v>
      </c>
      <c r="C13" s="75">
        <v>5097000</v>
      </c>
      <c r="D13" s="75">
        <v>786000</v>
      </c>
      <c r="E13" s="75">
        <v>536000</v>
      </c>
      <c r="F13" s="75">
        <v>3.9955950000000004E-2</v>
      </c>
      <c r="G13" s="22">
        <f t="shared" si="0"/>
        <v>6419000.0399559503</v>
      </c>
      <c r="H13" s="22">
        <f t="shared" si="1"/>
        <v>3000484.2886922099</v>
      </c>
      <c r="I13" s="22">
        <f t="shared" si="3"/>
        <v>3418515.7512637405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3.9955950000000004E-2</v>
      </c>
    </row>
    <row r="4" spans="1:8" ht="15.75" customHeight="1">
      <c r="B4" s="24" t="s">
        <v>7</v>
      </c>
      <c r="C4" s="76">
        <v>0.14461477649668061</v>
      </c>
    </row>
    <row r="5" spans="1:8" ht="15.75" customHeight="1">
      <c r="B5" s="24" t="s">
        <v>8</v>
      </c>
      <c r="C5" s="76">
        <v>9.4743161778722329E-2</v>
      </c>
    </row>
    <row r="6" spans="1:8" ht="15.75" customHeight="1">
      <c r="B6" s="24" t="s">
        <v>10</v>
      </c>
      <c r="C6" s="76">
        <v>0.10105447569549644</v>
      </c>
    </row>
    <row r="7" spans="1:8" ht="15.75" customHeight="1">
      <c r="B7" s="24" t="s">
        <v>13</v>
      </c>
      <c r="C7" s="76">
        <v>0.2044529009406775</v>
      </c>
    </row>
    <row r="8" spans="1:8" ht="15.75" customHeight="1">
      <c r="B8" s="24" t="s">
        <v>14</v>
      </c>
      <c r="C8" s="76">
        <v>2.161765397057213E-4</v>
      </c>
    </row>
    <row r="9" spans="1:8" ht="15.75" customHeight="1">
      <c r="B9" s="24" t="s">
        <v>27</v>
      </c>
      <c r="C9" s="76">
        <v>7.2617949822947836E-2</v>
      </c>
    </row>
    <row r="10" spans="1:8" ht="15.75" customHeight="1">
      <c r="B10" s="24" t="s">
        <v>15</v>
      </c>
      <c r="C10" s="76">
        <v>0.34234460872576955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0.22925304861110496</v>
      </c>
      <c r="D14" s="76">
        <v>0.22925304861110496</v>
      </c>
      <c r="E14" s="76">
        <v>0.20145437514572101</v>
      </c>
      <c r="F14" s="76">
        <v>0.20145437514572101</v>
      </c>
    </row>
    <row r="15" spans="1:8" ht="15.75" customHeight="1">
      <c r="B15" s="24" t="s">
        <v>16</v>
      </c>
      <c r="C15" s="76">
        <v>0.19357296307034499</v>
      </c>
      <c r="D15" s="76">
        <v>0.19357296307034499</v>
      </c>
      <c r="E15" s="76">
        <v>0.12471079274301801</v>
      </c>
      <c r="F15" s="76">
        <v>0.12471079274301801</v>
      </c>
    </row>
    <row r="16" spans="1:8" ht="15.75" customHeight="1">
      <c r="B16" s="24" t="s">
        <v>17</v>
      </c>
      <c r="C16" s="76">
        <v>1.6029171536109301E-2</v>
      </c>
      <c r="D16" s="76">
        <v>1.6029171536109301E-2</v>
      </c>
      <c r="E16" s="76">
        <v>2.11104499870273E-2</v>
      </c>
      <c r="F16" s="76">
        <v>2.11104499870273E-2</v>
      </c>
    </row>
    <row r="17" spans="1:8" ht="15.75" customHeight="1">
      <c r="B17" s="24" t="s">
        <v>18</v>
      </c>
      <c r="C17" s="76">
        <v>2.0773967260707196E-2</v>
      </c>
      <c r="D17" s="76">
        <v>2.0773967260707196E-2</v>
      </c>
      <c r="E17" s="76">
        <v>5.9209900451555997E-2</v>
      </c>
      <c r="F17" s="76">
        <v>5.9209900451555997E-2</v>
      </c>
    </row>
    <row r="18" spans="1:8" ht="15.75" customHeight="1">
      <c r="B18" s="24" t="s">
        <v>19</v>
      </c>
      <c r="C18" s="76">
        <v>3.7310617309601101E-5</v>
      </c>
      <c r="D18" s="76">
        <v>3.7310617309601101E-5</v>
      </c>
      <c r="E18" s="76">
        <v>6.50941897773854E-4</v>
      </c>
      <c r="F18" s="76">
        <v>6.50941897773854E-4</v>
      </c>
    </row>
    <row r="19" spans="1:8" ht="15.75" customHeight="1">
      <c r="B19" s="24" t="s">
        <v>20</v>
      </c>
      <c r="C19" s="76">
        <v>2.0387077153602901E-2</v>
      </c>
      <c r="D19" s="76">
        <v>2.0387077153602901E-2</v>
      </c>
      <c r="E19" s="76">
        <v>2.5020078802418601E-2</v>
      </c>
      <c r="F19" s="76">
        <v>2.5020078802418601E-2</v>
      </c>
    </row>
    <row r="20" spans="1:8" ht="15.75" customHeight="1">
      <c r="B20" s="24" t="s">
        <v>21</v>
      </c>
      <c r="C20" s="76">
        <v>0.193492660598968</v>
      </c>
      <c r="D20" s="76">
        <v>0.193492660598968</v>
      </c>
      <c r="E20" s="76">
        <v>0.10796852493329298</v>
      </c>
      <c r="F20" s="76">
        <v>0.10796852493329298</v>
      </c>
    </row>
    <row r="21" spans="1:8" ht="15.75" customHeight="1">
      <c r="B21" s="24" t="s">
        <v>22</v>
      </c>
      <c r="C21" s="76">
        <v>3.6418342591831902E-2</v>
      </c>
      <c r="D21" s="76">
        <v>3.6418342591831902E-2</v>
      </c>
      <c r="E21" s="76">
        <v>0.17436034923479501</v>
      </c>
      <c r="F21" s="76">
        <v>0.17436034923479501</v>
      </c>
    </row>
    <row r="22" spans="1:8" ht="15.75" customHeight="1">
      <c r="B22" s="24" t="s">
        <v>23</v>
      </c>
      <c r="C22" s="76">
        <v>0.29003545856002122</v>
      </c>
      <c r="D22" s="76">
        <v>0.29003545856002122</v>
      </c>
      <c r="E22" s="76">
        <v>0.28551458680439723</v>
      </c>
      <c r="F22" s="76">
        <v>0.28551458680439723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3.39E-2</v>
      </c>
    </row>
    <row r="27" spans="1:8" ht="15.75" customHeight="1">
      <c r="B27" s="24" t="s">
        <v>39</v>
      </c>
      <c r="C27" s="76">
        <v>5.9999999999999995E-4</v>
      </c>
    </row>
    <row r="28" spans="1:8" ht="15.75" customHeight="1">
      <c r="B28" s="24" t="s">
        <v>40</v>
      </c>
      <c r="C28" s="76">
        <v>0.10630000000000001</v>
      </c>
    </row>
    <row r="29" spans="1:8" ht="15.75" customHeight="1">
      <c r="B29" s="24" t="s">
        <v>41</v>
      </c>
      <c r="C29" s="76">
        <v>0.1467</v>
      </c>
    </row>
    <row r="30" spans="1:8" ht="15.75" customHeight="1">
      <c r="B30" s="24" t="s">
        <v>42</v>
      </c>
      <c r="C30" s="76">
        <v>8.2100000000000006E-2</v>
      </c>
    </row>
    <row r="31" spans="1:8" ht="15.75" customHeight="1">
      <c r="B31" s="24" t="s">
        <v>43</v>
      </c>
      <c r="C31" s="76">
        <v>5.7500000000000002E-2</v>
      </c>
    </row>
    <row r="32" spans="1:8" ht="15.75" customHeight="1">
      <c r="B32" s="24" t="s">
        <v>44</v>
      </c>
      <c r="C32" s="76">
        <v>2.07E-2</v>
      </c>
    </row>
    <row r="33" spans="2:3" ht="15.75" customHeight="1">
      <c r="B33" s="24" t="s">
        <v>45</v>
      </c>
      <c r="C33" s="76">
        <v>6.9699999999999998E-2</v>
      </c>
    </row>
    <row r="34" spans="2:3" ht="15.75" customHeight="1">
      <c r="B34" s="24" t="s">
        <v>46</v>
      </c>
      <c r="C34" s="76">
        <v>0.48249999999999998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0.49616711680876979</v>
      </c>
      <c r="D2" s="77">
        <v>0.51639999999999997</v>
      </c>
      <c r="E2" s="77">
        <v>0.57420000000000004</v>
      </c>
      <c r="F2" s="77">
        <v>0.42210000000000003</v>
      </c>
      <c r="G2" s="77">
        <v>0.42759999999999998</v>
      </c>
    </row>
    <row r="3" spans="1:15" ht="15.75" customHeight="1">
      <c r="A3" s="5"/>
      <c r="B3" s="11" t="s">
        <v>118</v>
      </c>
      <c r="C3" s="77">
        <v>0.16350000000000001</v>
      </c>
      <c r="D3" s="77">
        <v>0.16350000000000001</v>
      </c>
      <c r="E3" s="77">
        <v>0.25420000000000004</v>
      </c>
      <c r="F3" s="77">
        <v>0.22969999999999999</v>
      </c>
      <c r="G3" s="77">
        <v>0.33539999999999998</v>
      </c>
    </row>
    <row r="4" spans="1:15" ht="15.75" customHeight="1">
      <c r="A4" s="5"/>
      <c r="B4" s="11" t="s">
        <v>116</v>
      </c>
      <c r="C4" s="78">
        <v>0.13390000000000002</v>
      </c>
      <c r="D4" s="78">
        <v>0.13390000000000002</v>
      </c>
      <c r="E4" s="78">
        <v>0.1231</v>
      </c>
      <c r="F4" s="78">
        <v>0.18379999999999999</v>
      </c>
      <c r="G4" s="78">
        <v>0.16440000000000002</v>
      </c>
    </row>
    <row r="5" spans="1:15" ht="15.75" customHeight="1">
      <c r="A5" s="5"/>
      <c r="B5" s="11" t="s">
        <v>119</v>
      </c>
      <c r="C5" s="78">
        <v>0.1862</v>
      </c>
      <c r="D5" s="78">
        <v>0.1862</v>
      </c>
      <c r="E5" s="78">
        <v>4.8499999999999995E-2</v>
      </c>
      <c r="F5" s="78">
        <v>0.16440000000000002</v>
      </c>
      <c r="G5" s="78">
        <v>7.2599999999999998E-2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0.88790000000000002</v>
      </c>
      <c r="D8" s="77">
        <v>0.88790000000000002</v>
      </c>
      <c r="E8" s="77">
        <v>0.89769999999999994</v>
      </c>
      <c r="F8" s="77">
        <v>0.92230000000000001</v>
      </c>
      <c r="G8" s="77">
        <v>0.92720000000000002</v>
      </c>
    </row>
    <row r="9" spans="1:15" ht="15.75" customHeight="1">
      <c r="B9" s="7" t="s">
        <v>121</v>
      </c>
      <c r="C9" s="77">
        <v>7.6700000000000004E-2</v>
      </c>
      <c r="D9" s="77">
        <v>7.6700000000000004E-2</v>
      </c>
      <c r="E9" s="77">
        <v>8.09E-2</v>
      </c>
      <c r="F9" s="77">
        <v>5.4000000000000006E-2</v>
      </c>
      <c r="G9" s="77">
        <v>4.7400000000000005E-2</v>
      </c>
    </row>
    <row r="10" spans="1:15" ht="15.75" customHeight="1">
      <c r="B10" s="7" t="s">
        <v>122</v>
      </c>
      <c r="C10" s="78">
        <v>2.86E-2</v>
      </c>
      <c r="D10" s="78">
        <v>2.86E-2</v>
      </c>
      <c r="E10" s="78">
        <v>4.6921000000000003E-3</v>
      </c>
      <c r="F10" s="78">
        <v>1.5700000000000002E-2</v>
      </c>
      <c r="G10" s="78">
        <v>2.29E-2</v>
      </c>
    </row>
    <row r="11" spans="1:15" ht="15.75" customHeight="1">
      <c r="B11" s="7" t="s">
        <v>123</v>
      </c>
      <c r="C11" s="78">
        <v>6.8607E-3</v>
      </c>
      <c r="D11" s="78">
        <v>6.8607E-3</v>
      </c>
      <c r="E11" s="78">
        <v>1.67E-2</v>
      </c>
      <c r="F11" s="78">
        <v>8.0533999999999988E-3</v>
      </c>
      <c r="G11" s="78">
        <v>2.5663000000000001E-3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0.3103689825</v>
      </c>
      <c r="D14" s="79">
        <v>0.297864656768</v>
      </c>
      <c r="E14" s="79">
        <v>0.297864656768</v>
      </c>
      <c r="F14" s="79">
        <v>0.20754421313499999</v>
      </c>
      <c r="G14" s="79">
        <v>0.20754421313499999</v>
      </c>
      <c r="H14" s="80">
        <v>0.28100000000000003</v>
      </c>
      <c r="I14" s="80">
        <v>0.28100000000000003</v>
      </c>
      <c r="J14" s="80">
        <v>0.28100000000000003</v>
      </c>
      <c r="K14" s="80">
        <v>0.28100000000000003</v>
      </c>
      <c r="L14" s="80">
        <v>0.25874999999999998</v>
      </c>
      <c r="M14" s="80">
        <v>0.25874999999999998</v>
      </c>
      <c r="N14" s="80">
        <v>0.25874999999999998</v>
      </c>
      <c r="O14" s="80">
        <v>0.25874999999999998</v>
      </c>
    </row>
    <row r="15" spans="1:15" ht="15.75" customHeight="1">
      <c r="B15" s="16" t="s">
        <v>68</v>
      </c>
      <c r="C15" s="77">
        <f t="shared" ref="C15:O15" si="0">iron_deficiency_anaemia*C14</f>
        <v>0.14704405736537024</v>
      </c>
      <c r="D15" s="77">
        <f t="shared" si="0"/>
        <v>0.14111986102512711</v>
      </c>
      <c r="E15" s="77">
        <f t="shared" si="0"/>
        <v>0.14111986102512711</v>
      </c>
      <c r="F15" s="77">
        <f t="shared" si="0"/>
        <v>9.832858598256855E-2</v>
      </c>
      <c r="G15" s="77">
        <f t="shared" si="0"/>
        <v>9.832858598256855E-2</v>
      </c>
      <c r="H15" s="77">
        <f t="shared" si="0"/>
        <v>0.13312986299998272</v>
      </c>
      <c r="I15" s="77">
        <f t="shared" si="0"/>
        <v>0.13312986299998272</v>
      </c>
      <c r="J15" s="77">
        <f t="shared" si="0"/>
        <v>0.13312986299998272</v>
      </c>
      <c r="K15" s="77">
        <f t="shared" si="0"/>
        <v>0.13312986299998272</v>
      </c>
      <c r="L15" s="77">
        <f t="shared" si="0"/>
        <v>0.12258844146350721</v>
      </c>
      <c r="M15" s="77">
        <f t="shared" si="0"/>
        <v>0.12258844146350721</v>
      </c>
      <c r="N15" s="77">
        <f t="shared" si="0"/>
        <v>0.12258844146350721</v>
      </c>
      <c r="O15" s="77">
        <f t="shared" si="0"/>
        <v>0.12258844146350721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0.44009999999999999</v>
      </c>
      <c r="D2" s="78">
        <v>0.27589999999999998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0.15109999999999998</v>
      </c>
      <c r="D3" s="78">
        <v>0.1507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0.21679999999999999</v>
      </c>
      <c r="D4" s="78">
        <v>0.31530000000000002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0.19200000000000006</v>
      </c>
      <c r="D5" s="77">
        <f t="shared" ref="D5:G5" si="0">1-SUM(D2:D4)</f>
        <v>0.2581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0.26500000000000001</v>
      </c>
      <c r="D2" s="28">
        <v>0.26640000000000003</v>
      </c>
      <c r="E2" s="28">
        <v>0.26550000000000001</v>
      </c>
      <c r="F2" s="28">
        <v>0.26550000000000001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2.5876929999999999E-2</v>
      </c>
      <c r="D4" s="28">
        <v>2.574067E-2</v>
      </c>
      <c r="E4" s="28">
        <v>2.5701089999999999E-2</v>
      </c>
      <c r="F4" s="28">
        <v>2.5701089999999999E-2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0.297864656768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0.28100000000000003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0.25874999999999998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0.27589999999999998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31.498000000000001</v>
      </c>
      <c r="D13" s="28">
        <v>30.51</v>
      </c>
      <c r="E13" s="28">
        <v>29.507999999999999</v>
      </c>
      <c r="F13" s="28">
        <v>28.443999999999999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7.89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65.240473432681014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40.041757421157321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527.45460078861561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3.4568775803245906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1.6412231356392126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1.6412231356392126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1.6412231356392126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1.6412231356392126</v>
      </c>
      <c r="E13" s="86" t="s">
        <v>201</v>
      </c>
    </row>
    <row r="14" spans="1:5" ht="15.75" customHeight="1">
      <c r="A14" s="11" t="s">
        <v>189</v>
      </c>
      <c r="B14" s="85">
        <v>0.505</v>
      </c>
      <c r="C14" s="85">
        <v>0.95</v>
      </c>
      <c r="D14" s="86">
        <v>13.174056864953229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13.174056864953229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0.8808226648485783</v>
      </c>
      <c r="E17" s="86" t="s">
        <v>201</v>
      </c>
    </row>
    <row r="18" spans="1:5" ht="15.75" customHeight="1">
      <c r="A18" s="53" t="s">
        <v>175</v>
      </c>
      <c r="B18" s="85">
        <v>0.27600000000000002</v>
      </c>
      <c r="C18" s="85">
        <v>0.95</v>
      </c>
      <c r="D18" s="86">
        <v>12.125692061066285</v>
      </c>
      <c r="E18" s="86" t="s">
        <v>201</v>
      </c>
    </row>
    <row r="19" spans="1:5" ht="15.75" customHeight="1">
      <c r="A19" s="53" t="s">
        <v>174</v>
      </c>
      <c r="B19" s="85">
        <v>0.49299999999999999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42.928727714054823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22.81909077660552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4.3805110504495071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18.736558774124248</v>
      </c>
      <c r="E24" s="86" t="s">
        <v>201</v>
      </c>
    </row>
    <row r="25" spans="1:5" ht="15.75" customHeight="1">
      <c r="A25" s="53" t="s">
        <v>87</v>
      </c>
      <c r="B25" s="85">
        <v>0.36399999999999999</v>
      </c>
      <c r="C25" s="85">
        <v>0.95</v>
      </c>
      <c r="D25" s="86">
        <v>18.727505616754168</v>
      </c>
      <c r="E25" s="86" t="s">
        <v>201</v>
      </c>
    </row>
    <row r="26" spans="1:5" ht="15.75" customHeight="1">
      <c r="A26" s="53" t="s">
        <v>137</v>
      </c>
      <c r="B26" s="85">
        <v>0.11199999999999999</v>
      </c>
      <c r="C26" s="85">
        <v>0.95</v>
      </c>
      <c r="D26" s="86">
        <v>5.5832074009274315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8.4090644207095036</v>
      </c>
      <c r="E27" s="86" t="s">
        <v>201</v>
      </c>
    </row>
    <row r="28" spans="1:5" ht="15.75" customHeight="1">
      <c r="A28" s="53" t="s">
        <v>84</v>
      </c>
      <c r="B28" s="85">
        <v>0.51400000000000001</v>
      </c>
      <c r="C28" s="85">
        <v>0.95</v>
      </c>
      <c r="D28" s="86">
        <v>0.97823893496446468</v>
      </c>
      <c r="E28" s="86" t="s">
        <v>201</v>
      </c>
    </row>
    <row r="29" spans="1:5" ht="15.75" customHeight="1">
      <c r="A29" s="53" t="s">
        <v>58</v>
      </c>
      <c r="B29" s="85">
        <v>0.49299999999999999</v>
      </c>
      <c r="C29" s="85">
        <v>0.95</v>
      </c>
      <c r="D29" s="86">
        <v>130.1061963456628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204.14444792335692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204.14444792335692</v>
      </c>
      <c r="E31" s="86" t="s">
        <v>201</v>
      </c>
    </row>
    <row r="32" spans="1:5" ht="15.75" customHeight="1">
      <c r="A32" s="53" t="s">
        <v>28</v>
      </c>
      <c r="B32" s="85">
        <v>0.47</v>
      </c>
      <c r="C32" s="85">
        <v>0.95</v>
      </c>
      <c r="D32" s="86">
        <v>1.9079089788346257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0.75700000000000001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0.92700000000000005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0.83400000000000007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0.36799999999999999</v>
      </c>
      <c r="C38" s="85">
        <v>0.95</v>
      </c>
      <c r="D38" s="86">
        <v>2.1020025781952358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1.9290311460348948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2020-08-29T00:02:32Z</dcterms:modified>
</cp:coreProperties>
</file>