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29CC4075-BB64-43B6-ADA1-7E8EC386FEBD}" xr6:coauthVersionLast="45" xr6:coauthVersionMax="45" xr10:uidLastSave="{00000000-0000-0000-0000-000000000000}"/>
  <bookViews>
    <workbookView xWindow="-17196" yWindow="-13068" windowWidth="23256" windowHeight="12576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<sst xmlns="http://schemas.openxmlformats.org/spreadsheetml/2006/main" count="1109" uniqueCount="272">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</sst>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>
      <c r="A1" s="1" t="s">
        <v>100</v>
      </c>
      <c r="B1" s="41" t="s">
        <v>164</v>
      </c>
      <c r="C1" s="41" t="s">
        <v>165</v>
      </c>
    </row>
    <row r="2" spans="1:3" ht="16.05" customHeight="1">
      <c r="A2" s="12" t="s">
        <v>193</v>
      </c>
      <c r="B2" s="41"/>
      <c r="C2" s="41"/>
    </row>
    <row r="3" spans="1:3" ht="16.05" customHeight="1">
      <c r="A3" s="1"/>
      <c r="B3" s="7" t="s">
        <v>195</v>
      </c>
      <c r="C3" s="72">
        <v>2020</v>
      </c>
    </row>
    <row r="4" spans="1:3" ht="16.05" customHeight="1">
      <c r="A4" s="1"/>
      <c r="B4" s="9" t="s">
        <v>194</v>
      </c>
      <c r="C4" s="73">
        <v>2022</v>
      </c>
    </row>
    <row r="5" spans="1:3" ht="16.05" customHeight="1">
      <c r="A5" s="1"/>
      <c r="B5" s="41"/>
      <c r="C5" s="41"/>
    </row>
    <row r="6" spans="1:3" ht="15" customHeight="1">
      <c r="A6" s="12" t="s">
        <v>48</v>
      </c>
    </row>
    <row r="7" spans="1:3" ht="15" customHeight="1">
      <c r="B7" s="16" t="s">
        <v>208</v>
      </c>
      <c r="C7" s="71">
        <v>2725995</v>
      </c>
    </row>
    <row r="8" spans="1:3" ht="15" customHeight="1">
      <c r="B8" s="7" t="s">
        <v>106</v>
      </c>
      <c r="C8" s="66">
        <v>0.38400000000000001</v>
      </c>
    </row>
    <row r="9" spans="1:3" ht="15" customHeight="1">
      <c r="B9" s="9" t="s">
        <v>107</v>
      </c>
      <c r="C9" s="67">
        <v>0.86</v>
      </c>
    </row>
    <row r="10" spans="1:3" ht="15" customHeight="1">
      <c r="B10" s="9" t="s">
        <v>105</v>
      </c>
      <c r="C10" s="67">
        <v>0.12396960258483899</v>
      </c>
    </row>
    <row r="11" spans="1:3" ht="15" customHeight="1">
      <c r="B11" s="7" t="s">
        <v>108</v>
      </c>
      <c r="C11" s="66">
        <v>0.31</v>
      </c>
    </row>
    <row r="12" spans="1:3" ht="15" customHeight="1">
      <c r="B12" s="7" t="s">
        <v>109</v>
      </c>
      <c r="C12" s="66">
        <v>0.25800000000000001</v>
      </c>
    </row>
    <row r="13" spans="1:3" ht="15" customHeight="1">
      <c r="B13" s="7" t="s">
        <v>110</v>
      </c>
      <c r="C13" s="66">
        <v>0.82499999999999996</v>
      </c>
    </row>
    <row r="14" spans="1:3" ht="15" customHeight="1">
      <c r="B14" s="12"/>
    </row>
    <row r="15" spans="1:3" ht="15" customHeight="1">
      <c r="A15" s="12" t="s">
        <v>30</v>
      </c>
      <c r="B15" s="19"/>
      <c r="C15" s="3"/>
    </row>
    <row r="16" spans="1:3" ht="15" customHeight="1">
      <c r="B16" s="9" t="s">
        <v>94</v>
      </c>
      <c r="C16" s="67">
        <v>0.1</v>
      </c>
    </row>
    <row r="17" spans="1:3" ht="15" customHeight="1">
      <c r="B17" s="9" t="s">
        <v>95</v>
      </c>
      <c r="C17" s="67">
        <v>5.0000000000000001E-3</v>
      </c>
    </row>
    <row r="18" spans="1:3" ht="15" customHeight="1">
      <c r="B18" s="9" t="s">
        <v>96</v>
      </c>
      <c r="C18" s="67">
        <v>5.0000000000000001E-3</v>
      </c>
    </row>
    <row r="19" spans="1:3" ht="15" customHeight="1">
      <c r="B19" s="9" t="s">
        <v>97</v>
      </c>
      <c r="C19" s="67">
        <v>0.99</v>
      </c>
    </row>
    <row r="20" spans="1:3" ht="15" customHeight="1">
      <c r="B20" s="9" t="s">
        <v>98</v>
      </c>
      <c r="C20" s="70">
        <f>1-frac_rice-frac_wheat-frac_maize</f>
        <v>0</v>
      </c>
    </row>
    <row r="21" spans="1:3" ht="15" customHeight="1">
      <c r="B21" s="12"/>
    </row>
    <row r="22" spans="1:3" ht="15" customHeight="1">
      <c r="A22" s="12" t="s">
        <v>99</v>
      </c>
    </row>
    <row r="23" spans="1:3" ht="15" customHeight="1">
      <c r="B23" s="20" t="s">
        <v>101</v>
      </c>
      <c r="C23" s="67">
        <v>0.1394</v>
      </c>
    </row>
    <row r="24" spans="1:3" ht="15" customHeight="1">
      <c r="B24" s="20" t="s">
        <v>102</v>
      </c>
      <c r="C24" s="67">
        <v>0.44390000000000002</v>
      </c>
    </row>
    <row r="25" spans="1:3" ht="15" customHeight="1">
      <c r="B25" s="20" t="s">
        <v>103</v>
      </c>
      <c r="C25" s="67">
        <v>0.33230000000000004</v>
      </c>
    </row>
    <row r="26" spans="1:3" ht="15" customHeight="1">
      <c r="B26" s="20" t="s">
        <v>104</v>
      </c>
      <c r="C26" s="67">
        <v>8.4399999999999989E-2</v>
      </c>
    </row>
    <row r="27" spans="1:3" ht="15" customHeight="1">
      <c r="B27" s="20"/>
      <c r="C27" s="20"/>
    </row>
    <row r="28" spans="1:3" ht="15" customHeight="1">
      <c r="A28" s="12" t="s">
        <v>199</v>
      </c>
      <c r="B28" s="20"/>
      <c r="C28" s="20"/>
    </row>
    <row r="29" spans="1:3" ht="14.25" customHeight="1">
      <c r="B29" s="30" t="s">
        <v>75</v>
      </c>
      <c r="C29" s="69">
        <v>0.17600000000000002</v>
      </c>
    </row>
    <row r="30" spans="1:3" ht="14.25" customHeight="1">
      <c r="B30" s="30" t="s">
        <v>76</v>
      </c>
      <c r="C30" s="69">
        <v>6.2E-2</v>
      </c>
    </row>
    <row r="31" spans="1:3" ht="14.25" customHeight="1">
      <c r="B31" s="30" t="s">
        <v>77</v>
      </c>
      <c r="C31" s="69">
        <v>0.17300000000000001</v>
      </c>
    </row>
    <row r="32" spans="1:3" ht="14.25" customHeight="1">
      <c r="B32" s="30" t="s">
        <v>78</v>
      </c>
      <c r="C32" s="69">
        <v>0.58899999999999997</v>
      </c>
    </row>
    <row r="33" spans="1:5" ht="13.2">
      <c r="B33" s="32" t="s">
        <v>129</v>
      </c>
      <c r="C33" s="91">
        <f>SUM(C29:C32)</f>
        <v>1</v>
      </c>
    </row>
    <row r="34" spans="1:5" ht="15" customHeight="1"/>
    <row r="35" spans="1:5" ht="15" customHeight="1">
      <c r="A35" s="4" t="s">
        <v>135</v>
      </c>
    </row>
    <row r="36" spans="1:5" ht="15" customHeight="1">
      <c r="A36" s="12" t="s">
        <v>74</v>
      </c>
      <c r="B36" s="7"/>
      <c r="C36" s="13"/>
    </row>
    <row r="37" spans="1:5" ht="15" customHeight="1">
      <c r="B37" s="42" t="s">
        <v>92</v>
      </c>
      <c r="C37" s="68">
        <v>34.799999999999997</v>
      </c>
    </row>
    <row r="38" spans="1:5" ht="15" customHeight="1">
      <c r="B38" s="16" t="s">
        <v>91</v>
      </c>
      <c r="C38" s="68">
        <v>73.400000000000006</v>
      </c>
      <c r="D38" s="17"/>
      <c r="E38" s="18"/>
    </row>
    <row r="39" spans="1:5" ht="15" customHeight="1">
      <c r="B39" s="16" t="s">
        <v>90</v>
      </c>
      <c r="C39" s="68">
        <v>123.2</v>
      </c>
      <c r="D39" s="17"/>
      <c r="E39" s="17"/>
    </row>
    <row r="40" spans="1:5" ht="15" customHeight="1">
      <c r="B40" s="16" t="s">
        <v>171</v>
      </c>
      <c r="C40" s="68">
        <v>8.56</v>
      </c>
    </row>
    <row r="41" spans="1:5" ht="15" customHeight="1">
      <c r="B41" s="16" t="s">
        <v>89</v>
      </c>
      <c r="C41" s="67">
        <v>0.13</v>
      </c>
    </row>
    <row r="42" spans="1:5" ht="15" customHeight="1">
      <c r="B42" s="42" t="s">
        <v>93</v>
      </c>
      <c r="C42" s="68">
        <v>39.9</v>
      </c>
    </row>
    <row r="43" spans="1:5" ht="15.75" customHeight="1">
      <c r="D43" s="17"/>
    </row>
    <row r="44" spans="1:5" ht="15.75" customHeight="1">
      <c r="A44" s="12" t="s">
        <v>133</v>
      </c>
      <c r="D44" s="17"/>
    </row>
    <row r="45" spans="1:5" ht="15.75" customHeight="1">
      <c r="B45" s="16" t="s">
        <v>9</v>
      </c>
      <c r="C45" s="67">
        <v>2.1000000000000001E-2</v>
      </c>
      <c r="D45" s="17"/>
    </row>
    <row r="46" spans="1:5" ht="15.75" customHeight="1">
      <c r="B46" s="16" t="s">
        <v>11</v>
      </c>
      <c r="C46" s="67">
        <v>0.1096</v>
      </c>
      <c r="D46" s="17"/>
    </row>
    <row r="47" spans="1:5" ht="15.75" customHeight="1">
      <c r="B47" s="16" t="s">
        <v>12</v>
      </c>
      <c r="C47" s="67">
        <v>0.34689999999999999</v>
      </c>
      <c r="D47" s="17"/>
      <c r="E47" s="18"/>
    </row>
    <row r="48" spans="1:5" ht="15" customHeight="1">
      <c r="B48" s="16" t="s">
        <v>26</v>
      </c>
      <c r="C48" s="70">
        <f>1-term_SGA-preterm_AGA-preterm_SGA</f>
        <v>0.52249999999999996</v>
      </c>
      <c r="D48" s="17"/>
      <c r="E48" s="17"/>
    </row>
    <row r="49" spans="1:4" ht="15.75" customHeight="1">
      <c r="D49" s="17"/>
    </row>
    <row r="50" spans="1:4" ht="15.75" customHeight="1">
      <c r="A50" s="12" t="s">
        <v>72</v>
      </c>
      <c r="D50" s="17"/>
    </row>
    <row r="51" spans="1:4" ht="15.75" customHeight="1">
      <c r="B51" s="16" t="s">
        <v>124</v>
      </c>
      <c r="C51" s="65">
        <v>4.5169174234500007</v>
      </c>
      <c r="D51" s="17"/>
    </row>
    <row r="52" spans="1:4" ht="15" customHeight="1">
      <c r="B52" s="16" t="s">
        <v>125</v>
      </c>
      <c r="C52" s="65">
        <v>5.56382987866</v>
      </c>
    </row>
    <row r="53" spans="1:4" ht="15.75" customHeight="1">
      <c r="B53" s="16" t="s">
        <v>126</v>
      </c>
      <c r="C53" s="65">
        <v>5.56382987866</v>
      </c>
    </row>
    <row r="54" spans="1:4" ht="15.75" customHeight="1">
      <c r="B54" s="16" t="s">
        <v>127</v>
      </c>
      <c r="C54" s="65">
        <v>3.6461342050399996</v>
      </c>
    </row>
    <row r="55" spans="1:4" ht="15.75" customHeight="1">
      <c r="B55" s="16" t="s">
        <v>128</v>
      </c>
      <c r="C55" s="65">
        <v>3.6461342050399996</v>
      </c>
    </row>
    <row r="57" spans="1:4" ht="15.75" customHeight="1">
      <c r="A57" s="12" t="s">
        <v>134</v>
      </c>
    </row>
    <row r="58" spans="1:4" ht="15.75" customHeight="1">
      <c r="B58" s="7" t="s">
        <v>111</v>
      </c>
      <c r="C58" s="66">
        <v>2.1937842778793418E-2</v>
      </c>
    </row>
    <row r="59" spans="1:4" ht="15.75" customHeight="1">
      <c r="B59" s="16" t="s">
        <v>132</v>
      </c>
      <c r="C59" s="66">
        <v>0.43290950274943962</v>
      </c>
    </row>
    <row r="60" spans="1:4" ht="15.75" customHeight="1">
      <c r="B60" s="16" t="s">
        <v>270</v>
      </c>
      <c r="C60" s="66">
        <v>0.05</v>
      </c>
    </row>
    <row r="61" spans="1:4" ht="15.75" customHeight="1">
      <c r="B61" s="16" t="s">
        <v>271</v>
      </c>
      <c r="C61" s="66">
        <v>0.01</v>
      </c>
    </row>
    <row r="63" spans="1:4" ht="15.75" customHeight="1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>
      <c r="A2" s="92">
        <f>start_year</f>
        <v>2020</v>
      </c>
      <c r="B2" s="74">
        <v>699329</v>
      </c>
      <c r="C2" s="75">
        <v>912000</v>
      </c>
      <c r="D2" s="75">
        <v>1383000</v>
      </c>
      <c r="E2" s="75">
        <v>880000</v>
      </c>
      <c r="F2" s="75">
        <v>538000</v>
      </c>
      <c r="G2" s="22">
        <f t="shared" ref="G2:G40" si="0">C2+D2+E2+F2</f>
        <v>3713000</v>
      </c>
      <c r="H2" s="22">
        <f t="shared" ref="H2:H40" si="1">(B2 + stillbirth*B2/(1000-stillbirth))/(1-abortion)</f>
        <v>837231.99331487261</v>
      </c>
      <c r="I2" s="22">
        <f>G2-H2</f>
        <v>2875768.0066851275</v>
      </c>
    </row>
    <row r="3" spans="1:9" ht="15.75" customHeight="1">
      <c r="A3" s="92">
        <f t="shared" ref="A3:A40" si="2">IF($A$2+ROW(A3)-2&lt;=end_year,A2+1,"")</f>
        <v>2021</v>
      </c>
      <c r="B3" s="74">
        <v>721343</v>
      </c>
      <c r="C3" s="75">
        <v>939000</v>
      </c>
      <c r="D3" s="75">
        <v>1431000</v>
      </c>
      <c r="E3" s="75">
        <v>914000</v>
      </c>
      <c r="F3" s="75">
        <v>559000</v>
      </c>
      <c r="G3" s="22">
        <f t="shared" si="0"/>
        <v>3843000</v>
      </c>
      <c r="H3" s="22">
        <f t="shared" si="1"/>
        <v>863587.00662167615</v>
      </c>
      <c r="I3" s="22">
        <f t="shared" ref="I3:I15" si="3">G3-H3</f>
        <v>2979412.993378324</v>
      </c>
    </row>
    <row r="4" spans="1:9" ht="15.75" customHeight="1">
      <c r="A4" s="92">
        <f t="shared" si="2"/>
        <v>2022</v>
      </c>
      <c r="B4" s="74" t="e">
        <v>#N/A</v>
      </c>
      <c r="C4" s="75">
        <v>966000</v>
      </c>
      <c r="D4" s="75">
        <v>1480000</v>
      </c>
      <c r="E4" s="75">
        <v>950000</v>
      </c>
      <c r="F4" s="75">
        <v>582000</v>
      </c>
      <c r="G4" s="22">
        <f t="shared" si="0"/>
        <v>3978000</v>
      </c>
      <c r="H4" s="22" t="e">
        <f t="shared" si="1"/>
        <v>#N/A</v>
      </c>
      <c r="I4" s="22" t="e">
        <f t="shared" si="3"/>
        <v>#N/A</v>
      </c>
    </row>
    <row r="5" spans="1:9" ht="15.75" customHeight="1">
      <c r="A5" s="92" t="str">
        <f t="shared" si="2"/>
        <v/>
      </c>
      <c r="B5" s="74">
        <v>703630.07880000013</v>
      </c>
      <c r="C5" s="75">
        <v>994000</v>
      </c>
      <c r="D5" s="75">
        <v>1532000</v>
      </c>
      <c r="E5" s="75">
        <v>989000</v>
      </c>
      <c r="F5" s="75">
        <v>606000</v>
      </c>
      <c r="G5" s="22">
        <f t="shared" si="0"/>
        <v>4121000</v>
      </c>
      <c r="H5" s="22">
        <f t="shared" si="1"/>
        <v>842381.21603712277</v>
      </c>
      <c r="I5" s="22">
        <f t="shared" si="3"/>
        <v>3278618.7839628775</v>
      </c>
    </row>
    <row r="6" spans="1:9" ht="15.75" customHeight="1">
      <c r="A6" s="92" t="str">
        <f t="shared" si="2"/>
        <v/>
      </c>
      <c r="B6" s="74">
        <v>714070.8396000003</v>
      </c>
      <c r="C6" s="75">
        <v>1022000</v>
      </c>
      <c r="D6" s="75">
        <v>1585000</v>
      </c>
      <c r="E6" s="75">
        <v>1028000</v>
      </c>
      <c r="F6" s="75">
        <v>631000</v>
      </c>
      <c r="G6" s="22">
        <f t="shared" si="0"/>
        <v>4266000</v>
      </c>
      <c r="H6" s="22">
        <f t="shared" si="1"/>
        <v>854880.82491407171</v>
      </c>
      <c r="I6" s="22">
        <f t="shared" si="3"/>
        <v>3411119.1750859283</v>
      </c>
    </row>
    <row r="7" spans="1:9" ht="15.75" customHeight="1">
      <c r="A7" s="92" t="str">
        <f t="shared" si="2"/>
        <v/>
      </c>
      <c r="B7" s="74">
        <v>724284.2</v>
      </c>
      <c r="C7" s="75">
        <v>1050000</v>
      </c>
      <c r="D7" s="75">
        <v>1638000</v>
      </c>
      <c r="E7" s="75">
        <v>1070000</v>
      </c>
      <c r="F7" s="75">
        <v>656000</v>
      </c>
      <c r="G7" s="22">
        <f t="shared" si="0"/>
        <v>4414000</v>
      </c>
      <c r="H7" s="22">
        <f t="shared" si="1"/>
        <v>867108.1915557168</v>
      </c>
      <c r="I7" s="22">
        <f t="shared" si="3"/>
        <v>3546891.808444283</v>
      </c>
    </row>
    <row r="8" spans="1:9" ht="15.75" customHeight="1">
      <c r="A8" s="92" t="str">
        <f t="shared" si="2"/>
        <v/>
      </c>
      <c r="B8" s="74">
        <v>734323.63639999996</v>
      </c>
      <c r="C8" s="75">
        <v>1078000</v>
      </c>
      <c r="D8" s="75">
        <v>1690000</v>
      </c>
      <c r="E8" s="75">
        <v>1112000</v>
      </c>
      <c r="F8" s="75">
        <v>683000</v>
      </c>
      <c r="G8" s="22">
        <f t="shared" si="0"/>
        <v>4563000</v>
      </c>
      <c r="H8" s="22">
        <f t="shared" si="1"/>
        <v>879127.33754984813</v>
      </c>
      <c r="I8" s="22">
        <f t="shared" si="3"/>
        <v>3683872.662450152</v>
      </c>
    </row>
    <row r="9" spans="1:9" ht="15.75" customHeight="1">
      <c r="A9" s="92" t="str">
        <f t="shared" si="2"/>
        <v/>
      </c>
      <c r="B9" s="74">
        <v>744079.55219999992</v>
      </c>
      <c r="C9" s="75">
        <v>1106000</v>
      </c>
      <c r="D9" s="75">
        <v>1743000</v>
      </c>
      <c r="E9" s="75">
        <v>1155000</v>
      </c>
      <c r="F9" s="75">
        <v>711000</v>
      </c>
      <c r="G9" s="22">
        <f t="shared" si="0"/>
        <v>4715000</v>
      </c>
      <c r="H9" s="22">
        <f t="shared" si="1"/>
        <v>890807.0545812397</v>
      </c>
      <c r="I9" s="22">
        <f t="shared" si="3"/>
        <v>3824192.9454187602</v>
      </c>
    </row>
    <row r="10" spans="1:9" ht="15.75" customHeight="1">
      <c r="A10" s="92" t="str">
        <f t="shared" si="2"/>
        <v/>
      </c>
      <c r="B10" s="74">
        <v>753577.96559999988</v>
      </c>
      <c r="C10" s="75">
        <v>1135000</v>
      </c>
      <c r="D10" s="75">
        <v>1796000</v>
      </c>
      <c r="E10" s="75">
        <v>1200000</v>
      </c>
      <c r="F10" s="75">
        <v>740000</v>
      </c>
      <c r="G10" s="22">
        <f t="shared" si="0"/>
        <v>4871000</v>
      </c>
      <c r="H10" s="22">
        <f t="shared" si="1"/>
        <v>902178.49146461021</v>
      </c>
      <c r="I10" s="22">
        <f t="shared" si="3"/>
        <v>3968821.5085353898</v>
      </c>
    </row>
    <row r="11" spans="1:9" ht="15.75" customHeight="1">
      <c r="A11" s="92" t="str">
        <f t="shared" si="2"/>
        <v/>
      </c>
      <c r="B11" s="74">
        <v>762806.31979999982</v>
      </c>
      <c r="C11" s="75">
        <v>1164000</v>
      </c>
      <c r="D11" s="75">
        <v>1851000</v>
      </c>
      <c r="E11" s="75">
        <v>1247000</v>
      </c>
      <c r="F11" s="75">
        <v>770000</v>
      </c>
      <c r="G11" s="22">
        <f t="shared" si="0"/>
        <v>5032000</v>
      </c>
      <c r="H11" s="22">
        <f t="shared" si="1"/>
        <v>913226.61528313009</v>
      </c>
      <c r="I11" s="22">
        <f t="shared" si="3"/>
        <v>4118773.3847168698</v>
      </c>
    </row>
    <row r="12" spans="1:9" ht="15.75" customHeight="1">
      <c r="A12" s="92" t="str">
        <f t="shared" si="2"/>
        <v/>
      </c>
      <c r="B12" s="74">
        <v>771680.14000000013</v>
      </c>
      <c r="C12" s="75">
        <v>1193000</v>
      </c>
      <c r="D12" s="75">
        <v>1907000</v>
      </c>
      <c r="E12" s="75">
        <v>1294000</v>
      </c>
      <c r="F12" s="75">
        <v>802000</v>
      </c>
      <c r="G12" s="22">
        <f t="shared" si="0"/>
        <v>5196000</v>
      </c>
      <c r="H12" s="22">
        <f t="shared" si="1"/>
        <v>923850.29337221838</v>
      </c>
      <c r="I12" s="22">
        <f t="shared" si="3"/>
        <v>4272149.7066277815</v>
      </c>
    </row>
    <row r="13" spans="1:9" ht="15.75" customHeight="1">
      <c r="A13" s="92" t="str">
        <f t="shared" si="2"/>
        <v/>
      </c>
      <c r="B13" s="74">
        <v>884000</v>
      </c>
      <c r="C13" s="75">
        <v>1333000</v>
      </c>
      <c r="D13" s="75">
        <v>845000</v>
      </c>
      <c r="E13" s="75">
        <v>517000</v>
      </c>
      <c r="F13" s="75">
        <v>0.118822595</v>
      </c>
      <c r="G13" s="22">
        <f t="shared" si="0"/>
        <v>2695000.1188225951</v>
      </c>
      <c r="H13" s="22">
        <f t="shared" si="1"/>
        <v>1058318.8772242356</v>
      </c>
      <c r="I13" s="22">
        <f t="shared" si="3"/>
        <v>1636681.2415983595</v>
      </c>
    </row>
    <row r="14" spans="1:9" ht="15.75" customHeight="1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/>
  <cols>
    <col min="1" max="1" width="16.109375" customWidth="1"/>
    <col min="2" max="2" width="31.33203125" customWidth="1"/>
    <col min="3" max="8" width="13" customWidth="1"/>
  </cols>
  <sheetData>
    <row r="1" spans="1:8" ht="27.75" customHeight="1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>
      <c r="B3" s="24" t="s">
        <v>73</v>
      </c>
      <c r="C3" s="76">
        <v>0.118822595</v>
      </c>
    </row>
    <row r="4" spans="1:8" ht="15.75" customHeight="1">
      <c r="B4" s="24" t="s">
        <v>7</v>
      </c>
      <c r="C4" s="76">
        <v>0.17882694295889215</v>
      </c>
    </row>
    <row r="5" spans="1:8" ht="15.75" customHeight="1">
      <c r="B5" s="24" t="s">
        <v>8</v>
      </c>
      <c r="C5" s="76">
        <v>0.14909098530602771</v>
      </c>
    </row>
    <row r="6" spans="1:8" ht="15.75" customHeight="1">
      <c r="B6" s="24" t="s">
        <v>10</v>
      </c>
      <c r="C6" s="76">
        <v>0.14408569440494451</v>
      </c>
    </row>
    <row r="7" spans="1:8" ht="15.75" customHeight="1">
      <c r="B7" s="24" t="s">
        <v>13</v>
      </c>
      <c r="C7" s="76">
        <v>0.17442263295107621</v>
      </c>
    </row>
    <row r="8" spans="1:8" ht="15.75" customHeight="1">
      <c r="B8" s="24" t="s">
        <v>14</v>
      </c>
      <c r="C8" s="76">
        <v>1.3552634246471618E-2</v>
      </c>
    </row>
    <row r="9" spans="1:8" ht="15.75" customHeight="1">
      <c r="B9" s="24" t="s">
        <v>27</v>
      </c>
      <c r="C9" s="76">
        <v>4.3690639950858701E-2</v>
      </c>
    </row>
    <row r="10" spans="1:8" ht="15.75" customHeight="1">
      <c r="B10" s="24" t="s">
        <v>15</v>
      </c>
      <c r="C10" s="76">
        <v>0.17750787518172917</v>
      </c>
    </row>
    <row r="11" spans="1:8" ht="15.75" customHeight="1">
      <c r="B11" s="32" t="s">
        <v>129</v>
      </c>
      <c r="C11" s="91">
        <f>SUM(C3:C10)</f>
        <v>1</v>
      </c>
      <c r="G11" s="24"/>
      <c r="H11" s="24"/>
    </row>
    <row r="12" spans="1:8" ht="15.75" customHeight="1">
      <c r="B12" s="32"/>
      <c r="C12" s="24"/>
      <c r="D12" s="24"/>
      <c r="E12" s="24"/>
      <c r="F12" s="24"/>
      <c r="G12" s="24"/>
      <c r="H12" s="24"/>
    </row>
    <row r="13" spans="1:8" ht="15.75" customHeight="1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>
      <c r="B14" s="24" t="s">
        <v>71</v>
      </c>
      <c r="C14" s="76">
        <v>0.30443363846706101</v>
      </c>
      <c r="D14" s="76">
        <v>0.30443363846706101</v>
      </c>
      <c r="E14" s="76">
        <v>0.34433329676198399</v>
      </c>
      <c r="F14" s="76">
        <v>0.34433329676198399</v>
      </c>
    </row>
    <row r="15" spans="1:8" ht="15.75" customHeight="1">
      <c r="B15" s="24" t="s">
        <v>16</v>
      </c>
      <c r="C15" s="76">
        <v>0.25909199016190698</v>
      </c>
      <c r="D15" s="76">
        <v>0.25909199016190698</v>
      </c>
      <c r="E15" s="76">
        <v>0.17204210920235399</v>
      </c>
      <c r="F15" s="76">
        <v>0.17204210920235399</v>
      </c>
    </row>
    <row r="16" spans="1:8" ht="15.75" customHeight="1">
      <c r="B16" s="24" t="s">
        <v>17</v>
      </c>
      <c r="C16" s="76">
        <v>5.6267259797258599E-2</v>
      </c>
      <c r="D16" s="76">
        <v>5.6267259797258599E-2</v>
      </c>
      <c r="E16" s="76">
        <v>4.1499172135188001E-2</v>
      </c>
      <c r="F16" s="76">
        <v>4.1499172135188001E-2</v>
      </c>
    </row>
    <row r="17" spans="1:8" ht="15.75" customHeight="1">
      <c r="B17" s="24" t="s">
        <v>18</v>
      </c>
      <c r="C17" s="76">
        <v>1.7730749417380301E-2</v>
      </c>
      <c r="D17" s="76">
        <v>1.7730749417380301E-2</v>
      </c>
      <c r="E17" s="76">
        <v>3.3999596227396102E-2</v>
      </c>
      <c r="F17" s="76">
        <v>3.3999596227396102E-2</v>
      </c>
    </row>
    <row r="18" spans="1:8" ht="15.75" customHeight="1">
      <c r="B18" s="24" t="s">
        <v>19</v>
      </c>
      <c r="C18" s="76">
        <v>6.2701678233618802E-2</v>
      </c>
      <c r="D18" s="76">
        <v>6.2701678233618802E-2</v>
      </c>
      <c r="E18" s="76">
        <v>8.8985980510225104E-2</v>
      </c>
      <c r="F18" s="76">
        <v>8.8985980510225104E-2</v>
      </c>
    </row>
    <row r="19" spans="1:8" ht="15.75" customHeight="1">
      <c r="B19" s="24" t="s">
        <v>20</v>
      </c>
      <c r="C19" s="76">
        <v>2.8033276933822304E-2</v>
      </c>
      <c r="D19" s="76">
        <v>2.8033276933822304E-2</v>
      </c>
      <c r="E19" s="76">
        <v>2.3001328864779499E-2</v>
      </c>
      <c r="F19" s="76">
        <v>2.3001328864779499E-2</v>
      </c>
    </row>
    <row r="20" spans="1:8" ht="15.75" customHeight="1">
      <c r="B20" s="24" t="s">
        <v>21</v>
      </c>
      <c r="C20" s="76">
        <v>1.7565472133963599E-2</v>
      </c>
      <c r="D20" s="76">
        <v>1.7565472133963599E-2</v>
      </c>
      <c r="E20" s="76">
        <v>1.0189890219357501E-2</v>
      </c>
      <c r="F20" s="76">
        <v>1.0189890219357501E-2</v>
      </c>
    </row>
    <row r="21" spans="1:8" ht="15.75" customHeight="1">
      <c r="B21" s="24" t="s">
        <v>22</v>
      </c>
      <c r="C21" s="76">
        <v>2.9003215300946499E-2</v>
      </c>
      <c r="D21" s="76">
        <v>2.9003215300946499E-2</v>
      </c>
      <c r="E21" s="76">
        <v>6.7438983192312896E-2</v>
      </c>
      <c r="F21" s="76">
        <v>6.7438983192312896E-2</v>
      </c>
    </row>
    <row r="22" spans="1:8" ht="15.75" customHeight="1">
      <c r="B22" s="24" t="s">
        <v>23</v>
      </c>
      <c r="C22" s="76">
        <v>0.22517271955404183</v>
      </c>
      <c r="D22" s="76">
        <v>0.22517271955404183</v>
      </c>
      <c r="E22" s="76">
        <v>0.21850964288640295</v>
      </c>
      <c r="F22" s="76">
        <v>0.21850964288640295</v>
      </c>
    </row>
    <row r="23" spans="1:8" ht="15.75" customHeight="1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>
      <c r="B24" s="32"/>
      <c r="C24" s="24"/>
      <c r="D24" s="24"/>
      <c r="E24" s="24"/>
      <c r="F24" s="24"/>
      <c r="G24" s="24"/>
      <c r="H24" s="24"/>
    </row>
    <row r="25" spans="1:8" ht="15.75" customHeight="1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>
      <c r="B26" s="24" t="s">
        <v>38</v>
      </c>
      <c r="C26" s="76">
        <v>8.8800000000000004E-2</v>
      </c>
    </row>
    <row r="27" spans="1:8" ht="15.75" customHeight="1">
      <c r="B27" s="24" t="s">
        <v>39</v>
      </c>
      <c r="C27" s="76">
        <v>8.6E-3</v>
      </c>
    </row>
    <row r="28" spans="1:8" ht="15.75" customHeight="1">
      <c r="B28" s="24" t="s">
        <v>40</v>
      </c>
      <c r="C28" s="76">
        <v>0.15429999999999999</v>
      </c>
    </row>
    <row r="29" spans="1:8" ht="15.75" customHeight="1">
      <c r="B29" s="24" t="s">
        <v>41</v>
      </c>
      <c r="C29" s="76">
        <v>0.16850000000000001</v>
      </c>
    </row>
    <row r="30" spans="1:8" ht="15.75" customHeight="1">
      <c r="B30" s="24" t="s">
        <v>42</v>
      </c>
      <c r="C30" s="76">
        <v>0.1069</v>
      </c>
    </row>
    <row r="31" spans="1:8" ht="15.75" customHeight="1">
      <c r="B31" s="24" t="s">
        <v>43</v>
      </c>
      <c r="C31" s="76">
        <v>0.10949999999999999</v>
      </c>
    </row>
    <row r="32" spans="1:8" ht="15.75" customHeight="1">
      <c r="B32" s="24" t="s">
        <v>44</v>
      </c>
      <c r="C32" s="76">
        <v>1.8600000000000002E-2</v>
      </c>
    </row>
    <row r="33" spans="2:3" ht="15.75" customHeight="1">
      <c r="B33" s="24" t="s">
        <v>45</v>
      </c>
      <c r="C33" s="76">
        <v>8.3199999999999996E-2</v>
      </c>
    </row>
    <row r="34" spans="2:3" ht="15.75" customHeight="1">
      <c r="B34" s="24" t="s">
        <v>46</v>
      </c>
      <c r="C34" s="76">
        <v>0.2616</v>
      </c>
    </row>
    <row r="35" spans="2:3" ht="15.75" customHeight="1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/>
  <cols>
    <col min="1" max="1" width="31.44140625" customWidth="1"/>
    <col min="2" max="2" width="24" customWidth="1"/>
  </cols>
  <sheetData>
    <row r="1" spans="1:15" ht="36" customHeight="1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>
      <c r="A2" s="6" t="s">
        <v>115</v>
      </c>
      <c r="B2" s="11" t="s">
        <v>117</v>
      </c>
      <c r="C2" s="77">
        <v>0.75311652464088397</v>
      </c>
      <c r="D2" s="77">
        <v>0.75450000000000006</v>
      </c>
      <c r="E2" s="77">
        <v>0.62539999999999996</v>
      </c>
      <c r="F2" s="77">
        <v>0.34179999999999999</v>
      </c>
      <c r="G2" s="77">
        <v>0.27500000000000002</v>
      </c>
    </row>
    <row r="3" spans="1:15" ht="15.75" customHeight="1">
      <c r="A3" s="5"/>
      <c r="B3" s="11" t="s">
        <v>118</v>
      </c>
      <c r="C3" s="77">
        <v>0.14550000000000002</v>
      </c>
      <c r="D3" s="77">
        <v>0.14550000000000002</v>
      </c>
      <c r="E3" s="77">
        <v>0.19920000000000002</v>
      </c>
      <c r="F3" s="77">
        <v>0.24210000000000001</v>
      </c>
      <c r="G3" s="77">
        <v>0.23780000000000001</v>
      </c>
    </row>
    <row r="4" spans="1:15" ht="15.75" customHeight="1">
      <c r="A4" s="5"/>
      <c r="B4" s="11" t="s">
        <v>116</v>
      </c>
      <c r="C4" s="78">
        <v>5.6299999999999996E-2</v>
      </c>
      <c r="D4" s="78">
        <v>5.6299999999999996E-2</v>
      </c>
      <c r="E4" s="78">
        <v>0.10369999999999999</v>
      </c>
      <c r="F4" s="78">
        <v>0.22140000000000001</v>
      </c>
      <c r="G4" s="78">
        <v>0.20230000000000001</v>
      </c>
    </row>
    <row r="5" spans="1:15" ht="15.75" customHeight="1">
      <c r="A5" s="5"/>
      <c r="B5" s="11" t="s">
        <v>119</v>
      </c>
      <c r="C5" s="78">
        <v>4.3700000000000003E-2</v>
      </c>
      <c r="D5" s="78">
        <v>4.3700000000000003E-2</v>
      </c>
      <c r="E5" s="78">
        <v>7.17E-2</v>
      </c>
      <c r="F5" s="78">
        <v>0.19469999999999998</v>
      </c>
      <c r="G5" s="78">
        <v>0.28489999999999999</v>
      </c>
    </row>
    <row r="6" spans="1:15" ht="15.75" customHeight="1">
      <c r="B6" s="14"/>
      <c r="C6" s="29"/>
      <c r="D6" s="29"/>
      <c r="E6" s="29"/>
      <c r="F6" s="29"/>
      <c r="G6" s="29"/>
    </row>
    <row r="7" spans="1:15" ht="15.75" customHeight="1">
      <c r="B7" s="14"/>
      <c r="C7" s="29"/>
      <c r="D7" s="29"/>
      <c r="E7" s="29"/>
      <c r="F7" s="29"/>
      <c r="G7" s="29"/>
    </row>
    <row r="8" spans="1:15" ht="15.75" customHeight="1">
      <c r="A8" s="3" t="s">
        <v>114</v>
      </c>
      <c r="B8" s="7" t="s">
        <v>120</v>
      </c>
      <c r="C8" s="77">
        <v>0.60520000000000007</v>
      </c>
      <c r="D8" s="77">
        <v>0.60520000000000007</v>
      </c>
      <c r="E8" s="77">
        <v>0.54659999999999997</v>
      </c>
      <c r="F8" s="77">
        <v>0.56269999999999998</v>
      </c>
      <c r="G8" s="77">
        <v>0.70189999999999997</v>
      </c>
    </row>
    <row r="9" spans="1:15" ht="15.75" customHeight="1">
      <c r="B9" s="7" t="s">
        <v>121</v>
      </c>
      <c r="C9" s="77">
        <v>0.22760000000000002</v>
      </c>
      <c r="D9" s="77">
        <v>0.22760000000000002</v>
      </c>
      <c r="E9" s="77">
        <v>0.27149999999999996</v>
      </c>
      <c r="F9" s="77">
        <v>0.23719999999999999</v>
      </c>
      <c r="G9" s="77">
        <v>0.1956</v>
      </c>
    </row>
    <row r="10" spans="1:15" ht="15.75" customHeight="1">
      <c r="B10" s="7" t="s">
        <v>122</v>
      </c>
      <c r="C10" s="78">
        <v>0.10289999999999999</v>
      </c>
      <c r="D10" s="78">
        <v>0.10289999999999999</v>
      </c>
      <c r="E10" s="78">
        <v>0.1258</v>
      </c>
      <c r="F10" s="78">
        <v>0.1351</v>
      </c>
      <c r="G10" s="78">
        <v>6.8900000000000003E-2</v>
      </c>
    </row>
    <row r="11" spans="1:15" ht="15.75" customHeight="1">
      <c r="B11" s="7" t="s">
        <v>123</v>
      </c>
      <c r="C11" s="78">
        <v>6.4299999999999996E-2</v>
      </c>
      <c r="D11" s="78">
        <v>6.4299999999999996E-2</v>
      </c>
      <c r="E11" s="78">
        <v>5.5999999999999994E-2</v>
      </c>
      <c r="F11" s="78">
        <v>6.5000000000000002E-2</v>
      </c>
      <c r="G11" s="78">
        <v>3.3500000000000002E-2</v>
      </c>
    </row>
    <row r="12" spans="1:15" ht="15.75" customHeight="1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>
      <c r="B14" s="16" t="s">
        <v>131</v>
      </c>
      <c r="C14" s="79">
        <v>0.73521598700000002</v>
      </c>
      <c r="D14" s="79">
        <v>0.72018264867199999</v>
      </c>
      <c r="E14" s="79">
        <v>0.72018264867199999</v>
      </c>
      <c r="F14" s="79">
        <v>0.82913690597400003</v>
      </c>
      <c r="G14" s="79">
        <v>0.82913690597400003</v>
      </c>
      <c r="H14" s="80">
        <v>0.52585000000000004</v>
      </c>
      <c r="I14" s="80">
        <v>0.52585000000000004</v>
      </c>
      <c r="J14" s="80">
        <v>0.52585000000000004</v>
      </c>
      <c r="K14" s="80">
        <v>0.52585000000000004</v>
      </c>
      <c r="L14" s="80">
        <v>0.48095999999999994</v>
      </c>
      <c r="M14" s="80">
        <v>0.48095999999999994</v>
      </c>
      <c r="N14" s="80">
        <v>0.48095999999999994</v>
      </c>
      <c r="O14" s="80">
        <v>0.48095999999999994</v>
      </c>
    </row>
    <row r="15" spans="1:15" ht="15.75" customHeight="1">
      <c r="B15" s="16" t="s">
        <v>68</v>
      </c>
      <c r="C15" s="77">
        <f t="shared" ref="C15:O15" si="0">iron_deficiency_anaemia*C14</f>
        <v>0.31828198734560847</v>
      </c>
      <c r="D15" s="77">
        <f t="shared" si="0"/>
        <v>0.31177391232536988</v>
      </c>
      <c r="E15" s="77">
        <f t="shared" si="0"/>
        <v>0.31177391232536988</v>
      </c>
      <c r="F15" s="77">
        <f t="shared" si="0"/>
        <v>0.35894124567641322</v>
      </c>
      <c r="G15" s="77">
        <f t="shared" si="0"/>
        <v>0.35894124567641322</v>
      </c>
      <c r="H15" s="77">
        <f t="shared" si="0"/>
        <v>0.22764546202079283</v>
      </c>
      <c r="I15" s="77">
        <f t="shared" si="0"/>
        <v>0.22764546202079283</v>
      </c>
      <c r="J15" s="77">
        <f t="shared" si="0"/>
        <v>0.22764546202079283</v>
      </c>
      <c r="K15" s="77">
        <f t="shared" si="0"/>
        <v>0.22764546202079283</v>
      </c>
      <c r="L15" s="77">
        <f t="shared" si="0"/>
        <v>0.20821215444237046</v>
      </c>
      <c r="M15" s="77">
        <f t="shared" si="0"/>
        <v>0.20821215444237046</v>
      </c>
      <c r="N15" s="77">
        <f t="shared" si="0"/>
        <v>0.20821215444237046</v>
      </c>
      <c r="O15" s="77">
        <f t="shared" si="0"/>
        <v>0.20821215444237046</v>
      </c>
    </row>
    <row r="16" spans="1:15" ht="15.75" customHeight="1">
      <c r="C16" s="8"/>
      <c r="D16" s="8"/>
      <c r="E16" s="8"/>
      <c r="F16" s="8"/>
      <c r="G16" s="8"/>
    </row>
    <row r="17" spans="3:7" ht="15.75" customHeight="1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/>
  <cols>
    <col min="1" max="1" width="28.77734375" customWidth="1"/>
    <col min="2" max="7" width="13.44140625" customWidth="1"/>
  </cols>
  <sheetData>
    <row r="1" spans="1:7" ht="40.5" customHeight="1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>
      <c r="A2" s="3" t="s">
        <v>24</v>
      </c>
      <c r="B2" s="43" t="s">
        <v>166</v>
      </c>
      <c r="C2" s="78">
        <v>1.6244600000000001E-3</v>
      </c>
      <c r="D2" s="78">
        <v>2.7992899999999999E-3</v>
      </c>
      <c r="E2" s="78">
        <v>0</v>
      </c>
      <c r="F2" s="78">
        <v>0</v>
      </c>
      <c r="G2" s="78">
        <v>0</v>
      </c>
    </row>
    <row r="3" spans="1:7">
      <c r="B3" s="43" t="s">
        <v>167</v>
      </c>
      <c r="C3" s="78">
        <v>0.80870000000000009</v>
      </c>
      <c r="D3" s="78">
        <v>0.69400000000000006</v>
      </c>
      <c r="E3" s="78">
        <v>0</v>
      </c>
      <c r="F3" s="78">
        <v>0</v>
      </c>
      <c r="G3" s="78">
        <v>0</v>
      </c>
    </row>
    <row r="4" spans="1:7">
      <c r="B4" s="43" t="s">
        <v>168</v>
      </c>
      <c r="C4" s="78">
        <v>0.15720000000000001</v>
      </c>
      <c r="D4" s="78">
        <v>0.27260000000000001</v>
      </c>
      <c r="E4" s="78">
        <v>0</v>
      </c>
      <c r="F4" s="78">
        <v>0</v>
      </c>
      <c r="G4" s="78">
        <v>0</v>
      </c>
    </row>
    <row r="5" spans="1:7">
      <c r="B5" s="43" t="s">
        <v>169</v>
      </c>
      <c r="C5" s="77">
        <f>1-SUM(C2:C4)</f>
        <v>3.2475539999999858E-2</v>
      </c>
      <c r="D5" s="77">
        <f t="shared" ref="D5:G5" si="0">1-SUM(D2:D4)</f>
        <v>3.0600709999999864E-2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/>
  <cols>
    <col min="1" max="1" width="37" customWidth="1"/>
    <col min="2" max="2" width="29.44140625" customWidth="1"/>
  </cols>
  <sheetData>
    <row r="1" spans="1:11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>
      <c r="A2" t="s">
        <v>139</v>
      </c>
      <c r="B2" s="14" t="s">
        <v>143</v>
      </c>
      <c r="C2" s="28">
        <v>0.39290000000000003</v>
      </c>
      <c r="D2" s="28">
        <v>0.39350000000000002</v>
      </c>
      <c r="E2" s="28">
        <v>0.39290000000000003</v>
      </c>
      <c r="F2" s="28"/>
      <c r="G2" s="28"/>
      <c r="H2" s="28"/>
      <c r="I2" s="28"/>
      <c r="J2" s="28"/>
      <c r="K2" s="28"/>
    </row>
    <row r="3" spans="1:11">
      <c r="B3" s="14"/>
    </row>
    <row r="4" spans="1:11">
      <c r="A4" t="s">
        <v>140</v>
      </c>
      <c r="B4" s="14" t="s">
        <v>143</v>
      </c>
      <c r="C4" s="28">
        <v>0.13829999999999998</v>
      </c>
      <c r="D4" s="28">
        <v>0.13800000000000001</v>
      </c>
      <c r="E4" s="28">
        <v>0.13800000000000001</v>
      </c>
      <c r="F4" s="28"/>
      <c r="G4" s="28"/>
      <c r="H4" s="28"/>
      <c r="I4" s="28"/>
      <c r="J4" s="28"/>
      <c r="K4" s="28"/>
    </row>
    <row r="5" spans="1:11">
      <c r="B5" s="14"/>
    </row>
    <row r="6" spans="1:11">
      <c r="A6" t="s">
        <v>141</v>
      </c>
      <c r="B6" s="14" t="s">
        <v>143</v>
      </c>
      <c r="C6" s="28">
        <f>'Nutritional status distribution'!E14</f>
        <v>0.72018264867199999</v>
      </c>
      <c r="D6" s="28"/>
      <c r="E6" s="28"/>
      <c r="F6" s="28"/>
      <c r="G6" s="28"/>
      <c r="H6" s="28"/>
      <c r="I6" s="28"/>
      <c r="J6" s="28"/>
      <c r="K6" s="28"/>
    </row>
    <row r="7" spans="1:11">
      <c r="B7" s="14" t="s">
        <v>32</v>
      </c>
      <c r="C7" s="28">
        <f>'Nutritional status distribution'!H14</f>
        <v>0.52585000000000004</v>
      </c>
      <c r="D7" s="28"/>
      <c r="E7" s="28"/>
      <c r="F7" s="28"/>
      <c r="G7" s="28"/>
      <c r="H7" s="28"/>
      <c r="I7" s="28"/>
      <c r="J7" s="28"/>
      <c r="K7" s="28"/>
    </row>
    <row r="8" spans="1:11">
      <c r="B8" s="14" t="s">
        <v>144</v>
      </c>
      <c r="C8" s="28">
        <f>'Nutritional status distribution'!L14</f>
        <v>0.48095999999999994</v>
      </c>
      <c r="D8" s="28"/>
      <c r="E8" s="28"/>
      <c r="F8" s="28"/>
      <c r="G8" s="28"/>
      <c r="H8" s="28"/>
      <c r="I8" s="28"/>
      <c r="J8" s="28"/>
      <c r="K8" s="28"/>
    </row>
    <row r="10" spans="1:11">
      <c r="A10" t="s">
        <v>142</v>
      </c>
      <c r="B10" s="16" t="s">
        <v>147</v>
      </c>
      <c r="C10" s="28">
        <f>SUM('Breastfeeding distribution'!D2)</f>
        <v>2.7992899999999999E-3</v>
      </c>
      <c r="D10" s="28"/>
      <c r="E10" s="28"/>
      <c r="F10" s="28"/>
      <c r="G10" s="28"/>
      <c r="H10" s="28"/>
      <c r="I10" s="28"/>
      <c r="J10" s="28"/>
      <c r="K10" s="28"/>
    </row>
    <row r="11" spans="1:11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>
      <c r="A13" s="12" t="s">
        <v>74</v>
      </c>
      <c r="B13" s="34" t="s">
        <v>148</v>
      </c>
      <c r="C13" s="145">
        <v>106.474</v>
      </c>
      <c r="D13" s="28">
        <v>103.136</v>
      </c>
      <c r="E13" s="28">
        <v>99.997</v>
      </c>
      <c r="F13" s="28"/>
      <c r="G13" s="28"/>
      <c r="H13" s="28"/>
      <c r="I13" s="28"/>
      <c r="J13" s="28"/>
      <c r="K13" s="28"/>
    </row>
    <row r="14" spans="1:11">
      <c r="B14" s="16" t="s">
        <v>170</v>
      </c>
      <c r="C14" s="145">
        <f>maternal_mortality</f>
        <v>8.56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>
      <c r="A5" s="47"/>
      <c r="B5" s="46" t="s">
        <v>3</v>
      </c>
      <c r="C5" s="81"/>
      <c r="D5" s="81"/>
      <c r="E5" s="58" t="str">
        <f>IF(E$7="","",E$7)</f>
        <v/>
      </c>
    </row>
    <row r="6" spans="1:5">
      <c r="A6" s="47"/>
      <c r="B6" s="46" t="s">
        <v>4</v>
      </c>
      <c r="C6" s="81"/>
      <c r="D6" s="81"/>
      <c r="E6" s="58" t="str">
        <f>IF(E$7="","",E$7)</f>
        <v/>
      </c>
    </row>
    <row r="7" spans="1:5">
      <c r="A7" s="47"/>
      <c r="B7" s="46" t="s">
        <v>172</v>
      </c>
      <c r="C7" s="45"/>
      <c r="D7" s="44"/>
      <c r="E7" s="81"/>
    </row>
    <row r="9" spans="1:5">
      <c r="A9" s="51" t="s">
        <v>174</v>
      </c>
      <c r="B9" s="50" t="s">
        <v>32</v>
      </c>
      <c r="C9" s="81"/>
      <c r="D9" s="81"/>
      <c r="E9" s="59"/>
    </row>
    <row r="10" spans="1:5">
      <c r="A10" s="47"/>
      <c r="B10" s="46" t="s">
        <v>1</v>
      </c>
      <c r="C10" s="81"/>
      <c r="D10" s="81"/>
      <c r="E10" s="58"/>
    </row>
    <row r="11" spans="1:5">
      <c r="A11" s="47"/>
      <c r="B11" s="46" t="s">
        <v>2</v>
      </c>
      <c r="C11" s="81"/>
      <c r="D11" s="81"/>
      <c r="E11" s="58"/>
    </row>
    <row r="12" spans="1:5">
      <c r="A12" s="47"/>
      <c r="B12" s="46" t="s">
        <v>3</v>
      </c>
      <c r="C12" s="81"/>
      <c r="D12" s="81" t="s">
        <v>216</v>
      </c>
      <c r="E12" s="58"/>
    </row>
    <row r="13" spans="1:5">
      <c r="A13" s="47"/>
      <c r="B13" s="46" t="s">
        <v>4</v>
      </c>
      <c r="C13" s="81"/>
      <c r="D13" s="81" t="s">
        <v>216</v>
      </c>
      <c r="E13" s="58"/>
    </row>
    <row r="14" spans="1:5">
      <c r="A14" s="47"/>
      <c r="B14" s="46" t="s">
        <v>172</v>
      </c>
      <c r="C14" s="45"/>
      <c r="D14" s="44"/>
      <c r="E14" s="81"/>
    </row>
    <row r="16" spans="1: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>
      <c r="A17" s="47"/>
      <c r="B17" s="46" t="s">
        <v>1</v>
      </c>
      <c r="C17" s="82"/>
      <c r="D17" s="81"/>
      <c r="E17" s="58" t="str">
        <f>IF(E$21="","",E$21)</f>
        <v>x</v>
      </c>
    </row>
    <row r="18" spans="1:5">
      <c r="A18" s="47"/>
      <c r="B18" s="46" t="s">
        <v>2</v>
      </c>
      <c r="C18" s="82"/>
      <c r="D18" s="81"/>
      <c r="E18" s="58" t="str">
        <f>IF(E$21="","",E$21)</f>
        <v>x</v>
      </c>
    </row>
    <row r="19" spans="1:5">
      <c r="A19" s="47"/>
      <c r="B19" s="46" t="s">
        <v>3</v>
      </c>
      <c r="C19" s="82"/>
      <c r="D19" s="81"/>
      <c r="E19" s="58" t="str">
        <f>IF(E$21="","",E$21)</f>
        <v>x</v>
      </c>
    </row>
    <row r="20" spans="1:5">
      <c r="A20" s="47"/>
      <c r="B20" s="46" t="s">
        <v>4</v>
      </c>
      <c r="C20" s="82"/>
      <c r="D20" s="84"/>
      <c r="E20" s="58" t="str">
        <f>IF(E$21="","",E$21)</f>
        <v>x</v>
      </c>
    </row>
    <row r="21" spans="1: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>
      <c r="A2" s="63" t="s">
        <v>67</v>
      </c>
      <c r="B2" s="46" t="s">
        <v>178</v>
      </c>
      <c r="C2" s="46" t="s">
        <v>186</v>
      </c>
      <c r="D2" s="81" t="s">
        <v>216</v>
      </c>
    </row>
    <row r="3" spans="1:4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>
      <c r="A2" s="53" t="s">
        <v>29</v>
      </c>
      <c r="B2" s="85">
        <v>0</v>
      </c>
      <c r="C2" s="85">
        <v>0.95</v>
      </c>
      <c r="D2" s="86">
        <v>35.834023182075242</v>
      </c>
      <c r="E2" s="86" t="s">
        <v>201</v>
      </c>
    </row>
    <row r="3" spans="1:5" ht="15.75" customHeight="1">
      <c r="A3" s="53" t="s">
        <v>86</v>
      </c>
      <c r="B3" s="85">
        <v>0</v>
      </c>
      <c r="C3" s="85">
        <v>0.95</v>
      </c>
      <c r="D3" s="86">
        <v>47.385692178916713</v>
      </c>
      <c r="E3" s="86" t="s">
        <v>201</v>
      </c>
    </row>
    <row r="4" spans="1:5" ht="15.75" customHeight="1">
      <c r="A4" s="53" t="s">
        <v>61</v>
      </c>
      <c r="B4" s="85">
        <v>0</v>
      </c>
      <c r="C4" s="85">
        <v>0.95</v>
      </c>
      <c r="D4" s="86">
        <v>66.429565189928027</v>
      </c>
      <c r="E4" s="86" t="s">
        <v>201</v>
      </c>
    </row>
    <row r="5" spans="1:5" ht="15.75" customHeight="1">
      <c r="A5" s="53" t="s">
        <v>149</v>
      </c>
      <c r="B5" s="85">
        <v>0</v>
      </c>
      <c r="C5" s="85">
        <v>0.95</v>
      </c>
      <c r="D5" s="86">
        <v>0.14473535340023203</v>
      </c>
      <c r="E5" s="86" t="s">
        <v>201</v>
      </c>
    </row>
    <row r="6" spans="1:5" ht="15.75" customHeight="1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>
      <c r="A10" s="61" t="s">
        <v>190</v>
      </c>
      <c r="B10" s="85">
        <v>0</v>
      </c>
      <c r="C10" s="85">
        <v>0.95</v>
      </c>
      <c r="D10" s="86">
        <v>1.1628268352375188</v>
      </c>
      <c r="E10" s="86" t="s">
        <v>201</v>
      </c>
    </row>
    <row r="11" spans="1:5" ht="15.75" customHeight="1">
      <c r="A11" s="61" t="s">
        <v>207</v>
      </c>
      <c r="B11" s="85">
        <v>0</v>
      </c>
      <c r="C11" s="85">
        <v>0.95</v>
      </c>
      <c r="D11" s="86">
        <v>1.1628268352375188</v>
      </c>
      <c r="E11" s="86" t="s">
        <v>201</v>
      </c>
    </row>
    <row r="12" spans="1:5" ht="15.75" customHeight="1">
      <c r="A12" s="61" t="s">
        <v>191</v>
      </c>
      <c r="B12" s="85">
        <v>0</v>
      </c>
      <c r="C12" s="85">
        <v>0.95</v>
      </c>
      <c r="D12" s="86">
        <v>1.1628268352375188</v>
      </c>
      <c r="E12" s="86" t="s">
        <v>201</v>
      </c>
    </row>
    <row r="13" spans="1:5" ht="15.75" customHeight="1">
      <c r="A13" s="61" t="s">
        <v>192</v>
      </c>
      <c r="B13" s="85">
        <v>0</v>
      </c>
      <c r="C13" s="85">
        <v>0.95</v>
      </c>
      <c r="D13" s="86">
        <v>1.1628268352375188</v>
      </c>
      <c r="E13" s="86" t="s">
        <v>201</v>
      </c>
    </row>
    <row r="14" spans="1:5" ht="15.75" customHeight="1">
      <c r="A14" s="11" t="s">
        <v>189</v>
      </c>
      <c r="B14" s="85">
        <v>0.08</v>
      </c>
      <c r="C14" s="85">
        <v>0.95</v>
      </c>
      <c r="D14" s="86">
        <v>15.044941509411798</v>
      </c>
      <c r="E14" s="86" t="s">
        <v>201</v>
      </c>
    </row>
    <row r="15" spans="1:5" ht="15.75" customHeight="1">
      <c r="A15" s="11" t="s">
        <v>206</v>
      </c>
      <c r="B15" s="85">
        <v>0</v>
      </c>
      <c r="C15" s="85">
        <v>0.95</v>
      </c>
      <c r="D15" s="86">
        <v>15.044941509411798</v>
      </c>
      <c r="E15" s="86" t="s">
        <v>201</v>
      </c>
    </row>
    <row r="16" spans="1:5" ht="15.75" customHeight="1">
      <c r="A16" s="53" t="s">
        <v>57</v>
      </c>
      <c r="B16" s="85">
        <v>0.18100000000000002</v>
      </c>
      <c r="C16" s="85">
        <v>0.95</v>
      </c>
      <c r="D16" s="86">
        <v>0.13690448396621577</v>
      </c>
      <c r="E16" s="86" t="s">
        <v>201</v>
      </c>
    </row>
    <row r="17" spans="1:5" ht="15.75" customHeight="1">
      <c r="A17" s="53" t="s">
        <v>47</v>
      </c>
      <c r="B17" s="85">
        <v>0.86</v>
      </c>
      <c r="C17" s="85">
        <v>0.95</v>
      </c>
      <c r="D17" s="86">
        <v>0.24753065261816906</v>
      </c>
      <c r="E17" s="86" t="s">
        <v>201</v>
      </c>
    </row>
    <row r="18" spans="1:5" ht="15.75" customHeight="1">
      <c r="A18" s="53" t="s">
        <v>175</v>
      </c>
      <c r="B18" s="85">
        <v>2E-3</v>
      </c>
      <c r="C18" s="85">
        <v>0.95</v>
      </c>
      <c r="D18" s="86">
        <v>1.6361723633111669</v>
      </c>
      <c r="E18" s="86" t="s">
        <v>201</v>
      </c>
    </row>
    <row r="19" spans="1:5" ht="15.75" customHeight="1">
      <c r="A19" s="53" t="s">
        <v>174</v>
      </c>
      <c r="B19" s="85">
        <v>0.08</v>
      </c>
      <c r="C19" s="85">
        <v>0.95</v>
      </c>
      <c r="D19" s="86">
        <v>1.05</v>
      </c>
      <c r="E19" s="86" t="s">
        <v>201</v>
      </c>
    </row>
    <row r="20" spans="1:5" ht="15.75" customHeight="1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>
      <c r="A21" s="53" t="s">
        <v>196</v>
      </c>
      <c r="B21" s="85">
        <v>0</v>
      </c>
      <c r="C21" s="85">
        <v>0.95</v>
      </c>
      <c r="D21" s="86">
        <v>1.3660250985983862</v>
      </c>
      <c r="E21" s="86" t="s">
        <v>201</v>
      </c>
    </row>
    <row r="22" spans="1:5" ht="15.75" customHeight="1">
      <c r="A22" s="53" t="s">
        <v>136</v>
      </c>
      <c r="B22" s="85">
        <v>0</v>
      </c>
      <c r="C22" s="85">
        <v>0.95</v>
      </c>
      <c r="D22" s="86">
        <v>25.638805136545976</v>
      </c>
      <c r="E22" s="86" t="s">
        <v>201</v>
      </c>
    </row>
    <row r="23" spans="1:5" ht="15.75" customHeight="1">
      <c r="A23" s="53" t="s">
        <v>34</v>
      </c>
      <c r="B23" s="85">
        <v>0.77300000000000002</v>
      </c>
      <c r="C23" s="85">
        <v>0.95</v>
      </c>
      <c r="D23" s="86">
        <v>4.9287239443093789</v>
      </c>
      <c r="E23" s="86" t="s">
        <v>201</v>
      </c>
    </row>
    <row r="24" spans="1:5" ht="15.75" customHeight="1">
      <c r="A24" s="53" t="s">
        <v>88</v>
      </c>
      <c r="B24" s="85">
        <v>0</v>
      </c>
      <c r="C24" s="85">
        <v>0.95</v>
      </c>
      <c r="D24" s="86">
        <v>21.804111460658106</v>
      </c>
      <c r="E24" s="86" t="s">
        <v>201</v>
      </c>
    </row>
    <row r="25" spans="1:5" ht="15.75" customHeight="1">
      <c r="A25" s="53" t="s">
        <v>87</v>
      </c>
      <c r="B25" s="85">
        <v>0.14899999999999999</v>
      </c>
      <c r="C25" s="85">
        <v>0.95</v>
      </c>
      <c r="D25" s="86">
        <v>21.733171842178962</v>
      </c>
      <c r="E25" s="86" t="s">
        <v>201</v>
      </c>
    </row>
    <row r="26" spans="1:5" ht="15.75" customHeight="1">
      <c r="A26" s="53" t="s">
        <v>137</v>
      </c>
      <c r="B26" s="85">
        <v>0.11</v>
      </c>
      <c r="C26" s="85">
        <v>0.95</v>
      </c>
      <c r="D26" s="86">
        <v>4.8919084806371611</v>
      </c>
      <c r="E26" s="86" t="s">
        <v>201</v>
      </c>
    </row>
    <row r="27" spans="1:5" ht="15.75" customHeight="1">
      <c r="A27" s="53" t="s">
        <v>59</v>
      </c>
      <c r="B27" s="85">
        <v>0</v>
      </c>
      <c r="C27" s="85">
        <v>0.95</v>
      </c>
      <c r="D27" s="86">
        <v>3.9346773092783507</v>
      </c>
      <c r="E27" s="86" t="s">
        <v>201</v>
      </c>
    </row>
    <row r="28" spans="1:5" ht="15.75" customHeight="1">
      <c r="A28" s="53" t="s">
        <v>84</v>
      </c>
      <c r="B28" s="85">
        <v>0.20399999999999999</v>
      </c>
      <c r="C28" s="85">
        <v>0.95</v>
      </c>
      <c r="D28" s="86">
        <v>0.66956038176398003</v>
      </c>
      <c r="E28" s="86" t="s">
        <v>201</v>
      </c>
    </row>
    <row r="29" spans="1:5" ht="15.75" customHeight="1">
      <c r="A29" s="53" t="s">
        <v>58</v>
      </c>
      <c r="B29" s="85">
        <v>0.08</v>
      </c>
      <c r="C29" s="85">
        <v>0.95</v>
      </c>
      <c r="D29" s="86">
        <v>62.990389674195526</v>
      </c>
      <c r="E29" s="86" t="s">
        <v>201</v>
      </c>
    </row>
    <row r="30" spans="1:5" ht="15.75" customHeight="1">
      <c r="A30" s="53" t="s">
        <v>67</v>
      </c>
      <c r="B30" s="85">
        <v>0.13699999999999998</v>
      </c>
      <c r="C30" s="85">
        <v>0.95</v>
      </c>
      <c r="D30" s="86">
        <v>170.66315553382546</v>
      </c>
      <c r="E30" s="86" t="s">
        <v>201</v>
      </c>
    </row>
    <row r="31" spans="1:5" ht="15.75" customHeight="1">
      <c r="A31" s="53" t="s">
        <v>185</v>
      </c>
      <c r="B31" s="85">
        <v>0</v>
      </c>
      <c r="C31" s="85">
        <v>0.95</v>
      </c>
      <c r="D31" s="86">
        <v>170.66315553382546</v>
      </c>
      <c r="E31" s="86" t="s">
        <v>201</v>
      </c>
    </row>
    <row r="32" spans="1:5" ht="15.75" customHeight="1">
      <c r="A32" s="53" t="s">
        <v>28</v>
      </c>
      <c r="B32" s="85">
        <v>0.51700000000000002</v>
      </c>
      <c r="C32" s="85">
        <v>0.95</v>
      </c>
      <c r="D32" s="86">
        <v>0.46793811090654153</v>
      </c>
      <c r="E32" s="86" t="s">
        <v>201</v>
      </c>
    </row>
    <row r="33" spans="1:6" ht="15.75" customHeight="1">
      <c r="A33" s="53" t="s">
        <v>83</v>
      </c>
      <c r="B33" s="85">
        <v>0.23699999999999999</v>
      </c>
      <c r="C33" s="85">
        <v>0.95</v>
      </c>
      <c r="D33" s="144">
        <v>0.9</v>
      </c>
      <c r="E33" s="86" t="s">
        <v>201</v>
      </c>
    </row>
    <row r="34" spans="1:6" ht="15.75" customHeight="1">
      <c r="A34" s="53" t="s">
        <v>82</v>
      </c>
      <c r="B34" s="85">
        <v>0.18899999999999997</v>
      </c>
      <c r="C34" s="85">
        <v>0.95</v>
      </c>
      <c r="D34" s="144">
        <v>0.9</v>
      </c>
      <c r="E34" s="86" t="s">
        <v>201</v>
      </c>
    </row>
    <row r="35" spans="1:6" ht="15.75" customHeight="1">
      <c r="A35" s="53" t="s">
        <v>81</v>
      </c>
      <c r="B35" s="85">
        <v>8.3000000000000004E-2</v>
      </c>
      <c r="C35" s="85">
        <v>0.95</v>
      </c>
      <c r="D35" s="144">
        <v>79</v>
      </c>
      <c r="E35" s="86" t="s">
        <v>201</v>
      </c>
    </row>
    <row r="36" spans="1:6" ht="15.75" customHeight="1">
      <c r="A36" s="53" t="s">
        <v>79</v>
      </c>
      <c r="B36" s="85">
        <v>0.38700000000000001</v>
      </c>
      <c r="C36" s="85">
        <v>0.95</v>
      </c>
      <c r="D36" s="144">
        <v>31</v>
      </c>
      <c r="E36" s="86" t="s">
        <v>201</v>
      </c>
    </row>
    <row r="37" spans="1:6" s="36" customFormat="1" ht="15.75" customHeight="1">
      <c r="A37" s="53" t="s">
        <v>80</v>
      </c>
      <c r="B37" s="85">
        <v>7.400000000000001E-2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>
      <c r="A38" s="53" t="s">
        <v>85</v>
      </c>
      <c r="B38" s="85">
        <v>1.3000000000000001E-2</v>
      </c>
      <c r="C38" s="85">
        <v>0.95</v>
      </c>
      <c r="D38" s="86">
        <v>2.0221783842216188</v>
      </c>
      <c r="E38" s="86" t="s">
        <v>201</v>
      </c>
    </row>
    <row r="39" spans="1:6" ht="15.75" customHeight="1">
      <c r="A39" s="53" t="s">
        <v>60</v>
      </c>
      <c r="B39" s="85">
        <v>0</v>
      </c>
      <c r="C39" s="85">
        <v>0.95</v>
      </c>
      <c r="D39" s="86">
        <v>0.49336298863688555</v>
      </c>
      <c r="E39" s="86" t="s">
        <v>201</v>
      </c>
    </row>
    <row r="40" spans="1:6" ht="15.75" customHeight="1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>
      <c r="A1" s="40" t="s">
        <v>69</v>
      </c>
      <c r="B1" s="40" t="s">
        <v>182</v>
      </c>
      <c r="C1" s="40" t="s">
        <v>181</v>
      </c>
    </row>
    <row r="2" spans="1:3">
      <c r="A2" s="88" t="s">
        <v>189</v>
      </c>
      <c r="B2" s="81" t="s">
        <v>59</v>
      </c>
      <c r="C2" s="81"/>
    </row>
    <row r="3" spans="1:3">
      <c r="A3" s="88" t="s">
        <v>206</v>
      </c>
      <c r="B3" s="81" t="s">
        <v>59</v>
      </c>
      <c r="C3" s="81"/>
    </row>
    <row r="4" spans="1:3">
      <c r="A4" s="89" t="s">
        <v>58</v>
      </c>
      <c r="B4" s="81" t="s">
        <v>136</v>
      </c>
      <c r="C4" s="81"/>
    </row>
    <row r="5" spans="1:3">
      <c r="A5" s="89" t="s">
        <v>137</v>
      </c>
      <c r="B5" s="81" t="s">
        <v>136</v>
      </c>
      <c r="C5" s="81"/>
    </row>
    <row r="6" spans="1:3">
      <c r="A6" s="89"/>
      <c r="B6" s="87"/>
      <c r="C6" s="87"/>
    </row>
    <row r="7" spans="1:3">
      <c r="A7" s="89"/>
      <c r="B7" s="87"/>
      <c r="C7" s="87"/>
    </row>
    <row r="8" spans="1:3">
      <c r="A8" s="89"/>
      <c r="B8" s="87"/>
      <c r="C8" s="87"/>
    </row>
    <row r="9" spans="1:3">
      <c r="A9" s="89"/>
      <c r="B9" s="87"/>
      <c r="C9" s="87"/>
    </row>
    <row r="10" spans="1:3">
      <c r="A10" s="89"/>
      <c r="B10" s="87"/>
      <c r="C10" s="87"/>
    </row>
    <row r="11" spans="1:3">
      <c r="A11" s="90"/>
      <c r="B11" s="87"/>
      <c r="C11" s="87"/>
    </row>
    <row r="12" spans="1:3">
      <c r="A12" s="90"/>
      <c r="B12" s="87"/>
      <c r="C12" s="87"/>
    </row>
    <row r="13" spans="1:3">
      <c r="A13" s="90"/>
      <c r="B13" s="87"/>
      <c r="C13" s="87"/>
    </row>
    <row r="14" spans="1:3">
      <c r="A14" s="90"/>
      <c r="B14" s="87"/>
      <c r="C14" s="87"/>
    </row>
    <row r="15" spans="1:3">
      <c r="A15" s="90"/>
      <c r="B15" s="87"/>
      <c r="C15" s="87"/>
    </row>
    <row r="16" spans="1:3">
      <c r="A16" s="90"/>
      <c r="B16" s="87"/>
      <c r="C16" s="87"/>
    </row>
    <row r="17" spans="1:3">
      <c r="A17" s="90"/>
      <c r="B17" s="87"/>
      <c r="C17" s="87"/>
    </row>
    <row r="18" spans="1:3">
      <c r="A18" s="90"/>
      <c r="B18" s="87"/>
      <c r="C18" s="87"/>
    </row>
    <row r="19" spans="1:3">
      <c r="A19" s="89"/>
      <c r="B19" s="87"/>
      <c r="C19" s="87"/>
    </row>
    <row r="20" spans="1:3">
      <c r="A20" s="89"/>
      <c r="B20" s="87"/>
      <c r="C20" s="87"/>
    </row>
    <row r="21" spans="1:3">
      <c r="A21" s="89"/>
      <c r="B21" s="87"/>
      <c r="C21" s="87"/>
    </row>
    <row r="22" spans="1:3">
      <c r="A22" s="89"/>
      <c r="B22" s="87"/>
      <c r="C22" s="87"/>
    </row>
    <row r="23" spans="1:3">
      <c r="B23" s="87"/>
      <c r="C23" s="87"/>
    </row>
    <row r="24" spans="1:3">
      <c r="B24" s="87"/>
      <c r="C24" s="87"/>
    </row>
    <row r="25" spans="1:3">
      <c r="B25" s="87"/>
      <c r="C25" s="87"/>
    </row>
    <row r="26" spans="1:3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/>
  <cols>
    <col min="1" max="1" width="30.109375" style="35" customWidth="1"/>
    <col min="2" max="16384" width="11.44140625" style="35"/>
  </cols>
  <sheetData>
    <row r="1" spans="1:1">
      <c r="A1" s="40" t="s">
        <v>69</v>
      </c>
    </row>
    <row r="2" spans="1:1">
      <c r="A2" s="48" t="s">
        <v>197</v>
      </c>
    </row>
    <row r="3" spans="1:1">
      <c r="A3" s="48" t="s">
        <v>57</v>
      </c>
    </row>
    <row r="4" spans="1:1">
      <c r="A4" s="48" t="s">
        <v>34</v>
      </c>
    </row>
    <row r="5" spans="1:1">
      <c r="A5" s="48" t="s">
        <v>83</v>
      </c>
    </row>
    <row r="6" spans="1:1">
      <c r="A6" s="48" t="s">
        <v>82</v>
      </c>
    </row>
    <row r="7" spans="1:1">
      <c r="A7" s="48" t="s">
        <v>81</v>
      </c>
    </row>
    <row r="8" spans="1:1">
      <c r="A8" s="48" t="s">
        <v>79</v>
      </c>
    </row>
    <row r="9" spans="1:1">
      <c r="A9" s="48" t="s">
        <v>80</v>
      </c>
    </row>
    <row r="10" spans="1:1">
      <c r="A10" s="48"/>
    </row>
    <row r="11" spans="1:1">
      <c r="A11" s="48"/>
    </row>
    <row r="12" spans="1:1">
      <c r="A12" s="48"/>
    </row>
    <row r="13" spans="1:1">
      <c r="A13" s="48"/>
    </row>
    <row r="14" spans="1:1">
      <c r="A14" s="48"/>
    </row>
    <row r="15" spans="1:1">
      <c r="A15" s="48"/>
    </row>
    <row r="16" spans="1:1">
      <c r="A16" s="48"/>
    </row>
    <row r="17" spans="1:1">
      <c r="A17" s="48"/>
    </row>
    <row r="18" spans="1:1">
      <c r="A18" s="48"/>
    </row>
    <row r="19" spans="1:1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/>
  <sheetData>
    <row r="1" spans="1:6" ht="15.75" customHeight="1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>
      <c r="A2" s="3" t="s">
        <v>71</v>
      </c>
      <c r="B2" s="26">
        <f>'Baseline year population inputs'!C51</f>
        <v>4.5169174234500007</v>
      </c>
      <c r="C2" s="26">
        <f>'Baseline year population inputs'!C52</f>
        <v>5.56382987866</v>
      </c>
      <c r="D2" s="26">
        <f>'Baseline year population inputs'!C53</f>
        <v>5.56382987866</v>
      </c>
      <c r="E2" s="26">
        <f>'Baseline year population inputs'!C54</f>
        <v>3.6461342050399996</v>
      </c>
      <c r="F2" s="26">
        <f>'Baseline year population inputs'!C55</f>
        <v>3.6461342050399996</v>
      </c>
    </row>
    <row r="3" spans="1:6" ht="15.75" customHeight="1">
      <c r="A3" s="3" t="s">
        <v>65</v>
      </c>
      <c r="B3" s="26">
        <f>frac_mam_1month * 2.6</f>
        <v>0.26754</v>
      </c>
      <c r="C3" s="26">
        <f>frac_mam_1_5months * 2.6</f>
        <v>0.26754</v>
      </c>
      <c r="D3" s="26">
        <f>frac_mam_6_11months * 2.6</f>
        <v>0.32707999999999998</v>
      </c>
      <c r="E3" s="26">
        <f>frac_mam_12_23months * 2.6</f>
        <v>0.35126000000000002</v>
      </c>
      <c r="F3" s="26">
        <f>frac_mam_24_59months * 2.6</f>
        <v>0.17914000000000002</v>
      </c>
    </row>
    <row r="4" spans="1:6" ht="15.75" customHeight="1">
      <c r="A4" s="3" t="s">
        <v>66</v>
      </c>
      <c r="B4" s="26">
        <f>frac_sam_1month * 2.6</f>
        <v>0.16718</v>
      </c>
      <c r="C4" s="26">
        <f>frac_sam_1_5months * 2.6</f>
        <v>0.16718</v>
      </c>
      <c r="D4" s="26">
        <f>frac_sam_6_11months * 2.6</f>
        <v>0.14559999999999998</v>
      </c>
      <c r="E4" s="26">
        <f>frac_sam_12_23months * 2.6</f>
        <v>0.16900000000000001</v>
      </c>
      <c r="F4" s="26">
        <f>frac_sam_24_59months * 2.6</f>
        <v>8.7100000000000011E-2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>
      <c r="A2" s="4" t="s">
        <v>31</v>
      </c>
      <c r="B2" s="11" t="s">
        <v>61</v>
      </c>
      <c r="C2" s="93">
        <v>0</v>
      </c>
      <c r="D2" s="93">
        <f>food_insecure</f>
        <v>0.38400000000000001</v>
      </c>
      <c r="E2" s="93">
        <f>food_insecure</f>
        <v>0.38400000000000001</v>
      </c>
      <c r="F2" s="93">
        <f>food_insecure</f>
        <v>0.38400000000000001</v>
      </c>
      <c r="G2" s="93">
        <f>food_insecure</f>
        <v>0.38400000000000001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>
      <c r="B5" s="11" t="s">
        <v>136</v>
      </c>
      <c r="C5" s="93">
        <v>0</v>
      </c>
      <c r="D5" s="93">
        <v>0</v>
      </c>
      <c r="E5" s="93">
        <f>food_insecure</f>
        <v>0.38400000000000001</v>
      </c>
      <c r="F5" s="93">
        <f>food_insecure</f>
        <v>0.38400000000000001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>
      <c r="B7" s="33" t="s">
        <v>84</v>
      </c>
      <c r="C7" s="93">
        <f>diarrhoea_1mo</f>
        <v>4.5169174234500007</v>
      </c>
      <c r="D7" s="93">
        <f>diarrhoea_1_5mo</f>
        <v>5.56382987866</v>
      </c>
      <c r="E7" s="93">
        <f>diarrhoea_6_11mo</f>
        <v>5.56382987866</v>
      </c>
      <c r="F7" s="93">
        <f>diarrhoea_12_23mo</f>
        <v>3.6461342050399996</v>
      </c>
      <c r="G7" s="93">
        <f>diarrhoea_24_59mo</f>
        <v>3.6461342050399996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>
      <c r="B8" s="11" t="s">
        <v>58</v>
      </c>
      <c r="C8" s="93">
        <v>0</v>
      </c>
      <c r="D8" s="93">
        <v>0</v>
      </c>
      <c r="E8" s="93">
        <f>food_insecure</f>
        <v>0.38400000000000001</v>
      </c>
      <c r="F8" s="93">
        <f>food_insecure</f>
        <v>0.38400000000000001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>
      <c r="B12" s="33" t="s">
        <v>85</v>
      </c>
      <c r="C12" s="93">
        <f>diarrhoea_1mo</f>
        <v>4.5169174234500007</v>
      </c>
      <c r="D12" s="93">
        <f>diarrhoea_1_5mo</f>
        <v>5.56382987866</v>
      </c>
      <c r="E12" s="93">
        <f>diarrhoea_6_11mo</f>
        <v>5.56382987866</v>
      </c>
      <c r="F12" s="93">
        <f>diarrhoea_12_23mo</f>
        <v>3.6461342050399996</v>
      </c>
      <c r="G12" s="93">
        <f>diarrhoea_24_59mo</f>
        <v>3.6461342050399996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>
      <c r="B14" s="33"/>
    </row>
    <row r="15" spans="1:15" ht="15.75" customHeight="1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0.38400000000000001</v>
      </c>
      <c r="I15" s="93">
        <f>food_insecure</f>
        <v>0.38400000000000001</v>
      </c>
      <c r="J15" s="93">
        <f>food_insecure</f>
        <v>0.38400000000000001</v>
      </c>
      <c r="K15" s="93">
        <f>food_insecure</f>
        <v>0.38400000000000001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0.31</v>
      </c>
      <c r="I18" s="93">
        <f>frac_PW_health_facility</f>
        <v>0.31</v>
      </c>
      <c r="J18" s="93">
        <f>frac_PW_health_facility</f>
        <v>0.31</v>
      </c>
      <c r="K18" s="93">
        <f>frac_PW_health_facility</f>
        <v>0.31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0.86</v>
      </c>
      <c r="I19" s="93">
        <f>frac_malaria_risk</f>
        <v>0.86</v>
      </c>
      <c r="J19" s="93">
        <f>frac_malaria_risk</f>
        <v>0.86</v>
      </c>
      <c r="K19" s="93">
        <f>frac_malaria_risk</f>
        <v>0.86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>
      <c r="B23" s="33"/>
    </row>
    <row r="24" spans="1:15" ht="15.75" customHeight="1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0.82499999999999996</v>
      </c>
      <c r="M24" s="93">
        <f>famplan_unmet_need</f>
        <v>0.82499999999999996</v>
      </c>
      <c r="N24" s="93">
        <f>famplan_unmet_need</f>
        <v>0.82499999999999996</v>
      </c>
      <c r="O24" s="93">
        <f>famplan_unmet_need</f>
        <v>0.82499999999999996</v>
      </c>
    </row>
    <row r="25" spans="1:15" ht="15.75" customHeight="1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0.49989798598098745</v>
      </c>
      <c r="M25" s="93">
        <f>(1-food_insecure)*(0.49)+food_insecure*(0.7)</f>
        <v>0.57064000000000004</v>
      </c>
      <c r="N25" s="93">
        <f>(1-food_insecure)*(0.49)+food_insecure*(0.7)</f>
        <v>0.57064000000000004</v>
      </c>
      <c r="O25" s="93">
        <f>(1-food_insecure)*(0.49)+food_insecure*(0.7)</f>
        <v>0.57064000000000004</v>
      </c>
    </row>
    <row r="26" spans="1:15" ht="15.75" customHeight="1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0.21424199399185179</v>
      </c>
      <c r="M26" s="93">
        <f>(1-food_insecure)*(0.21)+food_insecure*(0.3)</f>
        <v>0.24456</v>
      </c>
      <c r="N26" s="93">
        <f>(1-food_insecure)*(0.21)+food_insecure*(0.3)</f>
        <v>0.24456</v>
      </c>
      <c r="O26" s="93">
        <f>(1-food_insecure)*(0.21)+food_insecure*(0.3)</f>
        <v>0.24456</v>
      </c>
    </row>
    <row r="27" spans="1:15" ht="15.75" customHeight="1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0.16189041744232174</v>
      </c>
      <c r="M27" s="93">
        <f>(1-food_insecure)*(0.3)</f>
        <v>0.18479999999999999</v>
      </c>
      <c r="N27" s="93">
        <f>(1-food_insecure)*(0.3)</f>
        <v>0.18479999999999999</v>
      </c>
      <c r="O27" s="93">
        <f>(1-food_insecure)*(0.3)</f>
        <v>0.18479999999999999</v>
      </c>
    </row>
    <row r="28" spans="1:15" ht="15.75" customHeight="1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0.12396960258483899</v>
      </c>
      <c r="M28" s="93">
        <v>0</v>
      </c>
      <c r="N28" s="93">
        <v>0</v>
      </c>
      <c r="O28" s="93">
        <v>0</v>
      </c>
    </row>
    <row r="29" spans="1:15" ht="15.75" customHeight="1">
      <c r="B29" s="11"/>
      <c r="C29" s="2"/>
      <c r="D29" s="2"/>
      <c r="E29" s="10"/>
      <c r="F29" s="10"/>
      <c r="G29" s="10"/>
      <c r="H29" s="10"/>
      <c r="I29" s="10"/>
    </row>
    <row r="30" spans="1:15" ht="15.75" customHeight="1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>
      <c r="B34" s="11" t="s">
        <v>34</v>
      </c>
      <c r="C34" s="93">
        <f t="shared" ref="C34:O34" si="3">frac_malaria_risk</f>
        <v>0.86</v>
      </c>
      <c r="D34" s="93">
        <f t="shared" si="3"/>
        <v>0.86</v>
      </c>
      <c r="E34" s="93">
        <f t="shared" si="3"/>
        <v>0.86</v>
      </c>
      <c r="F34" s="93">
        <f t="shared" si="3"/>
        <v>0.86</v>
      </c>
      <c r="G34" s="93">
        <f t="shared" si="3"/>
        <v>0.86</v>
      </c>
      <c r="H34" s="93">
        <f t="shared" si="3"/>
        <v>0.86</v>
      </c>
      <c r="I34" s="93">
        <f t="shared" si="3"/>
        <v>0.86</v>
      </c>
      <c r="J34" s="93">
        <f t="shared" si="3"/>
        <v>0.86</v>
      </c>
      <c r="K34" s="93">
        <f t="shared" si="3"/>
        <v>0.86</v>
      </c>
      <c r="L34" s="93">
        <f t="shared" si="3"/>
        <v>0.86</v>
      </c>
      <c r="M34" s="93">
        <f t="shared" si="3"/>
        <v>0.86</v>
      </c>
      <c r="N34" s="93">
        <f t="shared" si="3"/>
        <v>0.86</v>
      </c>
      <c r="O34" s="93">
        <f t="shared" si="3"/>
        <v>0.86</v>
      </c>
    </row>
    <row r="35" spans="1:15" ht="15.75" customHeight="1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>
      <c r="D18" s="108"/>
      <c r="E18" s="108"/>
      <c r="F18" s="108"/>
      <c r="G18" s="108"/>
      <c r="H18" s="108"/>
    </row>
    <row r="19" spans="1:8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>
      <c r="D35" s="108"/>
      <c r="E35" s="108"/>
      <c r="F35" s="108"/>
      <c r="G35" s="108"/>
      <c r="H35" s="108"/>
    </row>
    <row r="36" spans="1:8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>
      <c r="A1" s="111" t="s">
        <v>222</v>
      </c>
    </row>
    <row r="2" spans="1:7" ht="15.75" customHeight="1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>
      <c r="A3" s="40" t="s">
        <v>223</v>
      </c>
      <c r="B3" s="116"/>
      <c r="C3" s="117"/>
      <c r="D3" s="118"/>
      <c r="E3" s="118"/>
      <c r="F3" s="118"/>
    </row>
    <row r="4" spans="1:7" ht="15.75" customHeight="1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>
      <c r="C8" s="122"/>
      <c r="D8" s="106"/>
      <c r="E8" s="106"/>
      <c r="F8" s="106"/>
    </row>
    <row r="9" spans="1:7" ht="15.75" customHeight="1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>
      <c r="C10" s="122"/>
      <c r="D10" s="106"/>
      <c r="E10" s="106"/>
      <c r="F10" s="106"/>
      <c r="G10" s="123"/>
    </row>
    <row r="11" spans="1:7" s="112" customFormat="1" ht="15" customHeight="1">
      <c r="A11" s="111" t="s">
        <v>225</v>
      </c>
      <c r="C11" s="124"/>
      <c r="D11" s="125"/>
      <c r="E11" s="125"/>
      <c r="F11" s="125"/>
      <c r="G11" s="126"/>
    </row>
    <row r="12" spans="1:7" ht="15.75" customHeight="1">
      <c r="A12" s="40" t="s">
        <v>226</v>
      </c>
      <c r="C12" s="122"/>
      <c r="D12" s="106"/>
      <c r="E12" s="106"/>
      <c r="F12" s="106"/>
      <c r="G12" s="123"/>
    </row>
    <row r="13" spans="1:7" ht="15.75" customHeight="1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>
      <c r="A16" s="40"/>
      <c r="B16" s="127"/>
      <c r="C16" s="128"/>
      <c r="D16" s="106"/>
      <c r="E16" s="106"/>
      <c r="F16" s="106"/>
      <c r="G16" s="123"/>
    </row>
    <row r="17" spans="1:7" ht="15.75" customHeight="1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>
      <c r="B26" s="127"/>
    </row>
    <row r="28" spans="1:7" ht="15.75" customHeight="1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>
      <c r="A1" s="111" t="s">
        <v>231</v>
      </c>
    </row>
    <row r="2" spans="1:16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>
      <c r="A28" s="111" t="s">
        <v>238</v>
      </c>
    </row>
    <row r="29" spans="1:16" s="36" customFormat="1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>
      <c r="C54" s="43"/>
      <c r="D54" s="43"/>
    </row>
    <row r="55" spans="1:16" s="112" customFormat="1">
      <c r="A55" s="111" t="s">
        <v>241</v>
      </c>
    </row>
    <row r="56" spans="1:16" s="36" customFormat="1" ht="26.4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>
      <c r="C63" s="43"/>
      <c r="D63" s="43"/>
    </row>
    <row r="64" spans="1:16" s="112" customFormat="1">
      <c r="A64" s="111" t="s">
        <v>245</v>
      </c>
    </row>
    <row r="65" spans="1:16" s="36" customFormat="1" ht="26.4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>
      <c r="A103" s="111" t="s">
        <v>247</v>
      </c>
    </row>
    <row r="104" spans="1:16" s="36" customFormat="1" ht="26.4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>
      <c r="A1" s="111" t="s">
        <v>248</v>
      </c>
    </row>
    <row r="2" spans="1:7" ht="14.25" customHeight="1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>
      <c r="A5" s="116" t="s">
        <v>252</v>
      </c>
    </row>
    <row r="6" spans="1:7" ht="14.25" customHeight="1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>
      <c r="B9" s="131"/>
      <c r="C9" s="131"/>
      <c r="D9" s="131"/>
      <c r="E9" s="131"/>
      <c r="F9" s="131"/>
      <c r="G9" s="131"/>
    </row>
    <row r="10" spans="1:7" s="112" customFormat="1" ht="14.25" customHeight="1">
      <c r="A10" s="111" t="s">
        <v>253</v>
      </c>
    </row>
    <row r="11" spans="1:7" ht="14.25" customHeight="1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>
      <c r="A12" s="116"/>
      <c r="B12" s="127"/>
    </row>
    <row r="13" spans="1:7" s="112" customFormat="1" ht="14.25" customHeight="1">
      <c r="A13" s="111" t="s">
        <v>254</v>
      </c>
    </row>
    <row r="14" spans="1:7" ht="14.25" customHeight="1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/>
    <row r="18" spans="1:6" s="112" customFormat="1" ht="14.25" customHeight="1">
      <c r="A18" s="111" t="s">
        <v>258</v>
      </c>
    </row>
    <row r="19" spans="1:6" s="116" customFormat="1" ht="14.25" customHeight="1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>
      <c r="A19" s="98"/>
    </row>
    <row r="20" spans="1:1" ht="15.75" customHeight="1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>
      <c r="A2" s="40" t="s">
        <v>261</v>
      </c>
    </row>
    <row r="3" spans="1:1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>
      <c r="A16" s="40" t="s">
        <v>262</v>
      </c>
      <c r="B16" s="61"/>
    </row>
    <row r="17" spans="2:1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>
      <c r="B25" s="43"/>
    </row>
    <row r="26" spans="2:15">
      <c r="B26" s="43"/>
    </row>
    <row r="27" spans="2:15">
      <c r="B27" s="43"/>
    </row>
    <row r="28" spans="2:1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>
      <c r="A2" s="40" t="s">
        <v>263</v>
      </c>
    </row>
    <row r="3" spans="1:7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>
      <c r="A4" s="40" t="s">
        <v>264</v>
      </c>
      <c r="B4" s="61"/>
      <c r="C4" s="141"/>
      <c r="D4" s="143"/>
      <c r="E4" s="143"/>
      <c r="F4" s="143"/>
      <c r="G4" s="143"/>
    </row>
    <row r="5" spans="1:7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/>
  <sheetData>
    <row r="1" spans="1:1">
      <c r="A1" s="12" t="s">
        <v>201</v>
      </c>
    </row>
    <row r="2" spans="1:1">
      <c r="A2" s="12" t="s">
        <v>202</v>
      </c>
    </row>
    <row r="3" spans="1:1">
      <c r="A3" s="12" t="s">
        <v>203</v>
      </c>
    </row>
    <row r="4" spans="1:1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2020-08-28T23:44:35Z</dcterms:modified>
</cp:coreProperties>
</file>