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0AAB5B38-DAEF-4BB3-9D65-AECDF7701ADF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<sst xmlns="http://schemas.openxmlformats.org/spreadsheetml/2006/main" count="1109" uniqueCount="272">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</sst>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23060</v>
      </c>
    </row>
    <row r="8" spans="1:3" ht="15" customHeight="1">
      <c r="B8" s="7" t="s">
        <v>106</v>
      </c>
      <c r="C8" s="66">
        <v>1.1000000000000001E-2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0.81079986572265594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0.77800000000000002</v>
      </c>
    </row>
    <row r="13" spans="1:3" ht="15" customHeight="1">
      <c r="B13" s="7" t="s">
        <v>110</v>
      </c>
      <c r="C13" s="66">
        <v>0.60599999999999998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3.4700000000000002E-2</v>
      </c>
    </row>
    <row r="24" spans="1:3" ht="15" customHeight="1">
      <c r="B24" s="20" t="s">
        <v>102</v>
      </c>
      <c r="C24" s="67">
        <v>0.47039999999999998</v>
      </c>
    </row>
    <row r="25" spans="1:3" ht="15" customHeight="1">
      <c r="B25" s="20" t="s">
        <v>103</v>
      </c>
      <c r="C25" s="67">
        <v>0.44010000000000005</v>
      </c>
    </row>
    <row r="26" spans="1:3" ht="15" customHeight="1">
      <c r="B26" s="20" t="s">
        <v>104</v>
      </c>
      <c r="C26" s="67">
        <v>5.4799999999999995E-2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8.6</v>
      </c>
    </row>
    <row r="38" spans="1:5" ht="15" customHeight="1">
      <c r="B38" s="16" t="s">
        <v>91</v>
      </c>
      <c r="C38" s="68">
        <v>14.2</v>
      </c>
      <c r="D38" s="17"/>
      <c r="E38" s="18"/>
    </row>
    <row r="39" spans="1:5" ht="15" customHeight="1">
      <c r="B39" s="16" t="s">
        <v>90</v>
      </c>
      <c r="C39" s="68">
        <v>16.5</v>
      </c>
      <c r="D39" s="17"/>
      <c r="E39" s="17"/>
    </row>
    <row r="40" spans="1:5" ht="15" customHeight="1">
      <c r="B40" s="16" t="s">
        <v>171</v>
      </c>
      <c r="C40" s="68">
        <v>0.51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9.8999999999999991E-3</v>
      </c>
      <c r="D45" s="17"/>
    </row>
    <row r="46" spans="1:5" ht="15.75" customHeight="1">
      <c r="B46" s="16" t="s">
        <v>11</v>
      </c>
      <c r="C46" s="67">
        <v>4.4800000000000006E-2</v>
      </c>
      <c r="D46" s="17"/>
    </row>
    <row r="47" spans="1:5" ht="15.75" customHeight="1">
      <c r="B47" s="16" t="s">
        <v>12</v>
      </c>
      <c r="C47" s="67">
        <v>2.46E-2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0.92070000000000007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3.3505367441350002</v>
      </c>
      <c r="D51" s="17"/>
    </row>
    <row r="52" spans="1:4" ht="15" customHeight="1">
      <c r="B52" s="16" t="s">
        <v>125</v>
      </c>
      <c r="C52" s="65">
        <v>3.1365126990199999</v>
      </c>
    </row>
    <row r="53" spans="1:4" ht="15.75" customHeight="1">
      <c r="B53" s="16" t="s">
        <v>126</v>
      </c>
      <c r="C53" s="65">
        <v>3.1365126990199999</v>
      </c>
    </row>
    <row r="54" spans="1:4" ht="15.75" customHeight="1">
      <c r="B54" s="16" t="s">
        <v>127</v>
      </c>
      <c r="C54" s="65">
        <v>2.7448903755000003</v>
      </c>
    </row>
    <row r="55" spans="1:4" ht="15.75" customHeight="1">
      <c r="B55" s="16" t="s">
        <v>128</v>
      </c>
      <c r="C55" s="65">
        <v>2.7448903755000003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0.6125519184310998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3.3505367441350002</v>
      </c>
      <c r="C2" s="26">
        <f>'Baseline year population inputs'!C52</f>
        <v>3.1365126990199999</v>
      </c>
      <c r="D2" s="26">
        <f>'Baseline year population inputs'!C53</f>
        <v>3.1365126990199999</v>
      </c>
      <c r="E2" s="26">
        <f>'Baseline year population inputs'!C54</f>
        <v>2.7448903755000003</v>
      </c>
      <c r="F2" s="26">
        <f>'Baseline year population inputs'!C55</f>
        <v>2.7448903755000003</v>
      </c>
    </row>
    <row r="3" spans="1:6" ht="15.75" customHeight="1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0.24284</v>
      </c>
      <c r="E3" s="26">
        <f>frac_mam_12_23months * 2.6</f>
        <v>0.2392</v>
      </c>
      <c r="F3" s="26">
        <f>frac_mam_24_59months * 2.6</f>
        <v>0.17238000000000001</v>
      </c>
    </row>
    <row r="4" spans="1:6" ht="15.75" customHeight="1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1.1000000000000001E-2</v>
      </c>
      <c r="E2" s="93">
        <f>food_insecure</f>
        <v>1.1000000000000001E-2</v>
      </c>
      <c r="F2" s="93">
        <f>food_insecure</f>
        <v>1.1000000000000001E-2</v>
      </c>
      <c r="G2" s="93">
        <f>food_insecure</f>
        <v>1.1000000000000001E-2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1.1000000000000001E-2</v>
      </c>
      <c r="F5" s="93">
        <f>food_insecure</f>
        <v>1.1000000000000001E-2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3.3505367441350002</v>
      </c>
      <c r="D7" s="93">
        <f>diarrhoea_1_5mo</f>
        <v>3.1365126990199999</v>
      </c>
      <c r="E7" s="93">
        <f>diarrhoea_6_11mo</f>
        <v>3.1365126990199999</v>
      </c>
      <c r="F7" s="93">
        <f>diarrhoea_12_23mo</f>
        <v>2.7448903755000003</v>
      </c>
      <c r="G7" s="93">
        <f>diarrhoea_24_59mo</f>
        <v>2.7448903755000003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1.1000000000000001E-2</v>
      </c>
      <c r="F8" s="93">
        <f>food_insecure</f>
        <v>1.1000000000000001E-2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3.3505367441350002</v>
      </c>
      <c r="D12" s="93">
        <f>diarrhoea_1_5mo</f>
        <v>3.1365126990199999</v>
      </c>
      <c r="E12" s="93">
        <f>diarrhoea_6_11mo</f>
        <v>3.1365126990199999</v>
      </c>
      <c r="F12" s="93">
        <f>diarrhoea_12_23mo</f>
        <v>2.7448903755000003</v>
      </c>
      <c r="G12" s="93">
        <f>diarrhoea_24_59mo</f>
        <v>2.7448903755000003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1.1000000000000001E-2</v>
      </c>
      <c r="I15" s="93">
        <f>food_insecure</f>
        <v>1.1000000000000001E-2</v>
      </c>
      <c r="J15" s="93">
        <f>food_insecure</f>
        <v>1.1000000000000001E-2</v>
      </c>
      <c r="K15" s="93">
        <f>food_insecure</f>
        <v>1.1000000000000001E-2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0.60599999999999998</v>
      </c>
      <c r="M24" s="93">
        <f>famplan_unmet_need</f>
        <v>0.60599999999999998</v>
      </c>
      <c r="N24" s="93">
        <f>famplan_unmet_need</f>
        <v>0.60599999999999998</v>
      </c>
      <c r="O24" s="93">
        <f>famplan_unmet_need</f>
        <v>0.60599999999999998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9.3145118106079255E-2</v>
      </c>
      <c r="M25" s="93">
        <f>(1-food_insecure)*(0.49)+food_insecure*(0.7)</f>
        <v>0.49230999999999997</v>
      </c>
      <c r="N25" s="93">
        <f>(1-food_insecure)*(0.49)+food_insecure*(0.7)</f>
        <v>0.49230999999999997</v>
      </c>
      <c r="O25" s="93">
        <f>(1-food_insecure)*(0.49)+food_insecure*(0.7)</f>
        <v>0.49230999999999997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3.9919336331176822E-2</v>
      </c>
      <c r="M26" s="93">
        <f>(1-food_insecure)*(0.21)+food_insecure*(0.3)</f>
        <v>0.21098999999999998</v>
      </c>
      <c r="N26" s="93">
        <f>(1-food_insecure)*(0.21)+food_insecure*(0.3)</f>
        <v>0.21098999999999998</v>
      </c>
      <c r="O26" s="93">
        <f>(1-food_insecure)*(0.21)+food_insecure*(0.3)</f>
        <v>0.21098999999999998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5.6135679840087972E-2</v>
      </c>
      <c r="M27" s="93">
        <f>(1-food_insecure)*(0.3)</f>
        <v>0.29669999999999996</v>
      </c>
      <c r="N27" s="93">
        <f>(1-food_insecure)*(0.3)</f>
        <v>0.29669999999999996</v>
      </c>
      <c r="O27" s="93">
        <f>(1-food_insecure)*(0.3)</f>
        <v>0.29669999999999996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0.81079986572265594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5148</v>
      </c>
      <c r="C2" s="75">
        <v>10000</v>
      </c>
      <c r="D2" s="75">
        <v>15400</v>
      </c>
      <c r="E2" s="75">
        <v>13200</v>
      </c>
      <c r="F2" s="75">
        <v>9700</v>
      </c>
      <c r="G2" s="22">
        <f t="shared" ref="G2:G40" si="0">C2+D2+E2+F2</f>
        <v>48300</v>
      </c>
      <c r="H2" s="22">
        <f t="shared" ref="H2:H40" si="1">(B2 + stillbirth*B2/(1000-stillbirth))/(1-abortion)</f>
        <v>5983.6600053699513</v>
      </c>
      <c r="I2" s="22">
        <f>G2-H2</f>
        <v>42316.339994630049</v>
      </c>
    </row>
    <row r="3" spans="1:9" ht="15.75" customHeight="1">
      <c r="A3" s="92">
        <f t="shared" ref="A3:A40" si="2">IF($A$2+ROW(A3)-2&lt;=end_year,A2+1,"")</f>
        <v>2021</v>
      </c>
      <c r="B3" s="74">
        <v>5227</v>
      </c>
      <c r="C3" s="75">
        <v>10000</v>
      </c>
      <c r="D3" s="75">
        <v>15600</v>
      </c>
      <c r="E3" s="75">
        <v>13500</v>
      </c>
      <c r="F3" s="75">
        <v>10200</v>
      </c>
      <c r="G3" s="22">
        <f t="shared" si="0"/>
        <v>49300</v>
      </c>
      <c r="H3" s="22">
        <f t="shared" si="1"/>
        <v>6075.4838477211997</v>
      </c>
      <c r="I3" s="22">
        <f t="shared" ref="I3:I15" si="3">G3-H3</f>
        <v>43224.516152278797</v>
      </c>
    </row>
    <row r="4" spans="1:9" ht="15.75" customHeight="1">
      <c r="A4" s="92">
        <f t="shared" si="2"/>
        <v>2022</v>
      </c>
      <c r="B4" s="74" t="e">
        <v>#N/A</v>
      </c>
      <c r="C4" s="75">
        <v>11000</v>
      </c>
      <c r="D4" s="75">
        <v>15800</v>
      </c>
      <c r="E4" s="75">
        <v>13900</v>
      </c>
      <c r="F4" s="75">
        <v>10400</v>
      </c>
      <c r="G4" s="22">
        <f t="shared" si="0"/>
        <v>51100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4727.7815999999993</v>
      </c>
      <c r="C5" s="75">
        <v>11000</v>
      </c>
      <c r="D5" s="75">
        <v>16000</v>
      </c>
      <c r="E5" s="75">
        <v>14200</v>
      </c>
      <c r="F5" s="75">
        <v>10600</v>
      </c>
      <c r="G5" s="22">
        <f t="shared" si="0"/>
        <v>51800</v>
      </c>
      <c r="H5" s="22">
        <f t="shared" si="1"/>
        <v>5495.228763411802</v>
      </c>
      <c r="I5" s="22">
        <f t="shared" si="3"/>
        <v>46304.771236588196</v>
      </c>
    </row>
    <row r="6" spans="1:9" ht="15.75" customHeight="1">
      <c r="A6" s="92" t="str">
        <f t="shared" si="2"/>
        <v/>
      </c>
      <c r="B6" s="74">
        <v>4729.1859999999988</v>
      </c>
      <c r="C6" s="75">
        <v>11000</v>
      </c>
      <c r="D6" s="75">
        <v>16200</v>
      </c>
      <c r="E6" s="75">
        <v>14500</v>
      </c>
      <c r="F6" s="75">
        <v>10900</v>
      </c>
      <c r="G6" s="22">
        <f t="shared" si="0"/>
        <v>52600</v>
      </c>
      <c r="H6" s="22">
        <f t="shared" si="1"/>
        <v>5496.8611356168394</v>
      </c>
      <c r="I6" s="22">
        <f t="shared" si="3"/>
        <v>47103.13886438316</v>
      </c>
    </row>
    <row r="7" spans="1:9" ht="15.75" customHeight="1">
      <c r="A7" s="92" t="str">
        <f t="shared" si="2"/>
        <v/>
      </c>
      <c r="B7" s="74">
        <v>4730.3779999999997</v>
      </c>
      <c r="C7" s="75">
        <v>11000</v>
      </c>
      <c r="D7" s="75">
        <v>16400</v>
      </c>
      <c r="E7" s="75">
        <v>14900</v>
      </c>
      <c r="F7" s="75">
        <v>11100</v>
      </c>
      <c r="G7" s="22">
        <f t="shared" si="0"/>
        <v>53400</v>
      </c>
      <c r="H7" s="22">
        <f t="shared" si="1"/>
        <v>5498.2466295419381</v>
      </c>
      <c r="I7" s="22">
        <f t="shared" si="3"/>
        <v>47901.753370458064</v>
      </c>
    </row>
    <row r="8" spans="1:9" ht="15.75" customHeight="1">
      <c r="A8" s="92" t="str">
        <f t="shared" si="2"/>
        <v/>
      </c>
      <c r="B8" s="74">
        <v>4751.1882000000005</v>
      </c>
      <c r="C8" s="75">
        <v>11000</v>
      </c>
      <c r="D8" s="75">
        <v>16700</v>
      </c>
      <c r="E8" s="75">
        <v>15100</v>
      </c>
      <c r="F8" s="75">
        <v>11400</v>
      </c>
      <c r="G8" s="22">
        <f t="shared" si="0"/>
        <v>54200</v>
      </c>
      <c r="H8" s="22">
        <f t="shared" si="1"/>
        <v>5522.4348893406468</v>
      </c>
      <c r="I8" s="22">
        <f t="shared" si="3"/>
        <v>48677.56511065935</v>
      </c>
    </row>
    <row r="9" spans="1:9" ht="15.75" customHeight="1">
      <c r="A9" s="92" t="str">
        <f t="shared" si="2"/>
        <v/>
      </c>
      <c r="B9" s="74">
        <v>4771.9775999999993</v>
      </c>
      <c r="C9" s="75">
        <v>11000</v>
      </c>
      <c r="D9" s="75">
        <v>17000</v>
      </c>
      <c r="E9" s="75">
        <v>15300</v>
      </c>
      <c r="F9" s="75">
        <v>11500</v>
      </c>
      <c r="G9" s="22">
        <f t="shared" si="0"/>
        <v>54800</v>
      </c>
      <c r="H9" s="22">
        <f t="shared" si="1"/>
        <v>5546.5989727352917</v>
      </c>
      <c r="I9" s="22">
        <f t="shared" si="3"/>
        <v>49253.401027264706</v>
      </c>
    </row>
    <row r="10" spans="1:9" ht="15.75" customHeight="1">
      <c r="A10" s="92" t="str">
        <f t="shared" si="2"/>
        <v/>
      </c>
      <c r="B10" s="74">
        <v>4792.7462000000005</v>
      </c>
      <c r="C10" s="75">
        <v>11000</v>
      </c>
      <c r="D10" s="75">
        <v>17400</v>
      </c>
      <c r="E10" s="75">
        <v>15500</v>
      </c>
      <c r="F10" s="75">
        <v>11800</v>
      </c>
      <c r="G10" s="22">
        <f t="shared" si="0"/>
        <v>55700</v>
      </c>
      <c r="H10" s="22">
        <f t="shared" si="1"/>
        <v>5570.7388797258782</v>
      </c>
      <c r="I10" s="22">
        <f t="shared" si="3"/>
        <v>50129.261120274125</v>
      </c>
    </row>
    <row r="11" spans="1:9" ht="15.75" customHeight="1">
      <c r="A11" s="92" t="str">
        <f t="shared" si="2"/>
        <v/>
      </c>
      <c r="B11" s="74">
        <v>4836.4153999999999</v>
      </c>
      <c r="C11" s="75">
        <v>11000</v>
      </c>
      <c r="D11" s="75">
        <v>17600</v>
      </c>
      <c r="E11" s="75">
        <v>15700</v>
      </c>
      <c r="F11" s="75">
        <v>12000</v>
      </c>
      <c r="G11" s="22">
        <f t="shared" si="0"/>
        <v>56300</v>
      </c>
      <c r="H11" s="22">
        <f t="shared" si="1"/>
        <v>5621.4967751234099</v>
      </c>
      <c r="I11" s="22">
        <f t="shared" si="3"/>
        <v>50678.503224876593</v>
      </c>
    </row>
    <row r="12" spans="1:9" ht="15.75" customHeight="1">
      <c r="A12" s="92" t="str">
        <f t="shared" si="2"/>
        <v/>
      </c>
      <c r="B12" s="74">
        <v>4857.1319999999996</v>
      </c>
      <c r="C12" s="75">
        <v>11000</v>
      </c>
      <c r="D12" s="75">
        <v>17800</v>
      </c>
      <c r="E12" s="75">
        <v>16100</v>
      </c>
      <c r="F12" s="75">
        <v>12200</v>
      </c>
      <c r="G12" s="22">
        <f t="shared" si="0"/>
        <v>57100</v>
      </c>
      <c r="H12" s="22">
        <f t="shared" si="1"/>
        <v>5645.5762411038386</v>
      </c>
      <c r="I12" s="22">
        <f t="shared" si="3"/>
        <v>51454.423758896162</v>
      </c>
    </row>
    <row r="13" spans="1:9" ht="15.75" customHeight="1">
      <c r="A13" s="92" t="str">
        <f t="shared" si="2"/>
        <v/>
      </c>
      <c r="B13" s="74">
        <v>10000</v>
      </c>
      <c r="C13" s="75">
        <v>15100</v>
      </c>
      <c r="D13" s="75">
        <v>12900</v>
      </c>
      <c r="E13" s="75">
        <v>9200</v>
      </c>
      <c r="F13" s="75">
        <v>2.96949325E-3</v>
      </c>
      <c r="G13" s="22">
        <f t="shared" si="0"/>
        <v>37200.002969493253</v>
      </c>
      <c r="H13" s="22">
        <f t="shared" si="1"/>
        <v>11623.271183702313</v>
      </c>
      <c r="I13" s="22">
        <f t="shared" si="3"/>
        <v>25576.73178579094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2.96949325E-3</v>
      </c>
    </row>
    <row r="4" spans="1:8" ht="15.75" customHeight="1">
      <c r="B4" s="24" t="s">
        <v>7</v>
      </c>
      <c r="C4" s="76">
        <v>7.999631309972248E-2</v>
      </c>
    </row>
    <row r="5" spans="1:8" ht="15.75" customHeight="1">
      <c r="B5" s="24" t="s">
        <v>8</v>
      </c>
      <c r="C5" s="76">
        <v>8.5192520734188246E-2</v>
      </c>
    </row>
    <row r="6" spans="1:8" ht="15.75" customHeight="1">
      <c r="B6" s="24" t="s">
        <v>10</v>
      </c>
      <c r="C6" s="76">
        <v>0.16011366623323975</v>
      </c>
    </row>
    <row r="7" spans="1:8" ht="15.75" customHeight="1">
      <c r="B7" s="24" t="s">
        <v>13</v>
      </c>
      <c r="C7" s="76">
        <v>0.34861680555544405</v>
      </c>
    </row>
    <row r="8" spans="1:8" ht="15.75" customHeight="1">
      <c r="B8" s="24" t="s">
        <v>14</v>
      </c>
      <c r="C8" s="76">
        <v>1.1336936388703771E-4</v>
      </c>
    </row>
    <row r="9" spans="1:8" ht="15.75" customHeight="1">
      <c r="B9" s="24" t="s">
        <v>27</v>
      </c>
      <c r="C9" s="76">
        <v>0.14563094431222651</v>
      </c>
    </row>
    <row r="10" spans="1:8" ht="15.75" customHeight="1">
      <c r="B10" s="24" t="s">
        <v>15</v>
      </c>
      <c r="C10" s="76">
        <v>0.17736688745129192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1.3666032282702901E-2</v>
      </c>
      <c r="D14" s="76">
        <v>1.3666032282702901E-2</v>
      </c>
      <c r="E14" s="76">
        <v>1.47590671967388E-2</v>
      </c>
      <c r="F14" s="76">
        <v>1.47590671967388E-2</v>
      </c>
    </row>
    <row r="15" spans="1:8" ht="15.75" customHeight="1">
      <c r="B15" s="24" t="s">
        <v>16</v>
      </c>
      <c r="C15" s="76">
        <v>0.205723305382399</v>
      </c>
      <c r="D15" s="76">
        <v>0.205723305382399</v>
      </c>
      <c r="E15" s="76">
        <v>0.13509982172909599</v>
      </c>
      <c r="F15" s="76">
        <v>0.13509982172909599</v>
      </c>
    </row>
    <row r="16" spans="1:8" ht="15.75" customHeight="1">
      <c r="B16" s="24" t="s">
        <v>17</v>
      </c>
      <c r="C16" s="76">
        <v>2.4999211161021398E-2</v>
      </c>
      <c r="D16" s="76">
        <v>2.4999211161021398E-2</v>
      </c>
      <c r="E16" s="76">
        <v>1.9612348396071899E-2</v>
      </c>
      <c r="F16" s="76">
        <v>1.9612348396071899E-2</v>
      </c>
    </row>
    <row r="17" spans="1:8" ht="15.75" customHeight="1">
      <c r="B17" s="24" t="s">
        <v>18</v>
      </c>
      <c r="C17" s="76">
        <v>6.3876411814678E-2</v>
      </c>
      <c r="D17" s="76">
        <v>6.3876411814678E-2</v>
      </c>
      <c r="E17" s="76">
        <v>0.18825107114600201</v>
      </c>
      <c r="F17" s="76">
        <v>0.18825107114600201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8.3564437918008702E-2</v>
      </c>
      <c r="D19" s="76">
        <v>8.3564437918008702E-2</v>
      </c>
      <c r="E19" s="76">
        <v>0.10489677494819799</v>
      </c>
      <c r="F19" s="76">
        <v>0.10489677494819799</v>
      </c>
    </row>
    <row r="20" spans="1:8" ht="15.75" customHeight="1">
      <c r="B20" s="24" t="s">
        <v>21</v>
      </c>
      <c r="C20" s="76">
        <v>6.0503423112095696E-3</v>
      </c>
      <c r="D20" s="76">
        <v>6.0503423112095696E-3</v>
      </c>
      <c r="E20" s="76">
        <v>2.6032976443702598E-2</v>
      </c>
      <c r="F20" s="76">
        <v>2.6032976443702598E-2</v>
      </c>
    </row>
    <row r="21" spans="1:8" ht="15.75" customHeight="1">
      <c r="B21" s="24" t="s">
        <v>22</v>
      </c>
      <c r="C21" s="76">
        <v>6.3418065412803495E-2</v>
      </c>
      <c r="D21" s="76">
        <v>6.3418065412803495E-2</v>
      </c>
      <c r="E21" s="76">
        <v>0.16827010351108501</v>
      </c>
      <c r="F21" s="76">
        <v>0.16827010351108501</v>
      </c>
    </row>
    <row r="22" spans="1:8" ht="15.75" customHeight="1">
      <c r="B22" s="24" t="s">
        <v>23</v>
      </c>
      <c r="C22" s="76">
        <v>0.53870219371717698</v>
      </c>
      <c r="D22" s="76">
        <v>0.53870219371717698</v>
      </c>
      <c r="E22" s="76">
        <v>0.34307783662910563</v>
      </c>
      <c r="F22" s="76">
        <v>0.34307783662910563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4.7800000000000002E-2</v>
      </c>
    </row>
    <row r="27" spans="1:8" ht="15.75" customHeight="1">
      <c r="B27" s="24" t="s">
        <v>39</v>
      </c>
      <c r="C27" s="76">
        <v>1.84E-2</v>
      </c>
    </row>
    <row r="28" spans="1:8" ht="15.75" customHeight="1">
      <c r="B28" s="24" t="s">
        <v>40</v>
      </c>
      <c r="C28" s="76">
        <v>0.23120000000000002</v>
      </c>
    </row>
    <row r="29" spans="1:8" ht="15.75" customHeight="1">
      <c r="B29" s="24" t="s">
        <v>41</v>
      </c>
      <c r="C29" s="76">
        <v>0.13849999999999998</v>
      </c>
    </row>
    <row r="30" spans="1:8" ht="15.75" customHeight="1">
      <c r="B30" s="24" t="s">
        <v>42</v>
      </c>
      <c r="C30" s="76">
        <v>4.9100000000000005E-2</v>
      </c>
    </row>
    <row r="31" spans="1:8" ht="15.75" customHeight="1">
      <c r="B31" s="24" t="s">
        <v>43</v>
      </c>
      <c r="C31" s="76">
        <v>6.9699999999999998E-2</v>
      </c>
    </row>
    <row r="32" spans="1:8" ht="15.75" customHeight="1">
      <c r="B32" s="24" t="s">
        <v>44</v>
      </c>
      <c r="C32" s="76">
        <v>0.14940000000000001</v>
      </c>
    </row>
    <row r="33" spans="2:3" ht="15.75" customHeight="1">
      <c r="B33" s="24" t="s">
        <v>45</v>
      </c>
      <c r="C33" s="76">
        <v>0.1222</v>
      </c>
    </row>
    <row r="34" spans="2:3" ht="15.75" customHeight="1">
      <c r="B34" s="24" t="s">
        <v>46</v>
      </c>
      <c r="C34" s="76">
        <v>0.17370000000000002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0.71904555442612939</v>
      </c>
      <c r="D2" s="77">
        <v>0.60250000000000004</v>
      </c>
      <c r="E2" s="77">
        <v>0.53939999999999999</v>
      </c>
      <c r="F2" s="77">
        <v>0.3322</v>
      </c>
      <c r="G2" s="77">
        <v>0.28770000000000001</v>
      </c>
    </row>
    <row r="3" spans="1:15" ht="15.75" customHeight="1">
      <c r="A3" s="5"/>
      <c r="B3" s="11" t="s">
        <v>118</v>
      </c>
      <c r="C3" s="77">
        <v>0.21600000000000003</v>
      </c>
      <c r="D3" s="77">
        <v>0.21600000000000003</v>
      </c>
      <c r="E3" s="77">
        <v>0.24350000000000002</v>
      </c>
      <c r="F3" s="77">
        <v>0.27289999999999998</v>
      </c>
      <c r="G3" s="77">
        <v>0.27960000000000002</v>
      </c>
    </row>
    <row r="4" spans="1:15" ht="15.75" customHeight="1">
      <c r="A4" s="5"/>
      <c r="B4" s="11" t="s">
        <v>116</v>
      </c>
      <c r="C4" s="78">
        <v>0.1074</v>
      </c>
      <c r="D4" s="78">
        <v>0.1074</v>
      </c>
      <c r="E4" s="78">
        <v>0.1363</v>
      </c>
      <c r="F4" s="78">
        <v>0.22940000000000002</v>
      </c>
      <c r="G4" s="78">
        <v>0.24829999999999999</v>
      </c>
    </row>
    <row r="5" spans="1:15" ht="15.75" customHeight="1">
      <c r="A5" s="5"/>
      <c r="B5" s="11" t="s">
        <v>119</v>
      </c>
      <c r="C5" s="78">
        <v>7.400000000000001E-2</v>
      </c>
      <c r="D5" s="78">
        <v>7.400000000000001E-2</v>
      </c>
      <c r="E5" s="78">
        <v>8.0799999999999997E-2</v>
      </c>
      <c r="F5" s="78">
        <v>0.1656</v>
      </c>
      <c r="G5" s="78">
        <v>0.1845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0.65620000000000001</v>
      </c>
      <c r="F8" s="77">
        <v>0.64269999999999994</v>
      </c>
      <c r="G8" s="77">
        <v>0.67879999999999996</v>
      </c>
    </row>
    <row r="9" spans="1:15" ht="15.75" customHeight="1">
      <c r="B9" s="7" t="s">
        <v>121</v>
      </c>
      <c r="C9" s="77">
        <v>0.1918</v>
      </c>
      <c r="D9" s="77">
        <v>0.1918</v>
      </c>
      <c r="E9" s="77">
        <v>0.20710000000000001</v>
      </c>
      <c r="F9" s="77">
        <v>0.22949999999999998</v>
      </c>
      <c r="G9" s="77">
        <v>0.23300000000000001</v>
      </c>
    </row>
    <row r="10" spans="1:15" ht="15.75" customHeight="1">
      <c r="B10" s="7" t="s">
        <v>122</v>
      </c>
      <c r="C10" s="78">
        <v>8.6999999999999994E-2</v>
      </c>
      <c r="D10" s="78">
        <v>8.6999999999999994E-2</v>
      </c>
      <c r="E10" s="78">
        <v>9.3399999999999997E-2</v>
      </c>
      <c r="F10" s="78">
        <v>9.1999999999999998E-2</v>
      </c>
      <c r="G10" s="78">
        <v>6.6299999999999998E-2</v>
      </c>
    </row>
    <row r="11" spans="1:15" ht="15.75" customHeight="1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0.55150138500000001</v>
      </c>
      <c r="D14" s="79">
        <v>0.53403163124999997</v>
      </c>
      <c r="E14" s="79">
        <v>0.53403163124999997</v>
      </c>
      <c r="F14" s="79">
        <v>0.32995192879599999</v>
      </c>
      <c r="G14" s="79">
        <v>0.32995192879599999</v>
      </c>
      <c r="H14" s="80">
        <v>0.42652999999999996</v>
      </c>
      <c r="I14" s="80">
        <v>0.42652999999999996</v>
      </c>
      <c r="J14" s="80">
        <v>0.42652999999999996</v>
      </c>
      <c r="K14" s="80">
        <v>0.42652999999999996</v>
      </c>
      <c r="L14" s="80">
        <v>0.31831999999999999</v>
      </c>
      <c r="M14" s="80">
        <v>0.31831999999999999</v>
      </c>
      <c r="N14" s="80">
        <v>0.31831999999999999</v>
      </c>
      <c r="O14" s="80">
        <v>0.31831999999999999</v>
      </c>
    </row>
    <row r="15" spans="1:15" ht="15.75" customHeight="1">
      <c r="B15" s="16" t="s">
        <v>68</v>
      </c>
      <c r="C15" s="77">
        <f t="shared" ref="C15:O15" si="0">iron_deficiency_anaemia*C14</f>
        <v>0.3378232313991586</v>
      </c>
      <c r="D15" s="77">
        <f t="shared" si="0"/>
        <v>0.32712210022507715</v>
      </c>
      <c r="E15" s="77">
        <f t="shared" si="0"/>
        <v>0.32712210022507715</v>
      </c>
      <c r="F15" s="77">
        <f t="shared" si="0"/>
        <v>0.20211268697403142</v>
      </c>
      <c r="G15" s="77">
        <f t="shared" si="0"/>
        <v>0.20211268697403142</v>
      </c>
      <c r="H15" s="77">
        <f t="shared" si="0"/>
        <v>0.26127176976841698</v>
      </c>
      <c r="I15" s="77">
        <f t="shared" si="0"/>
        <v>0.26127176976841698</v>
      </c>
      <c r="J15" s="77">
        <f t="shared" si="0"/>
        <v>0.26127176976841698</v>
      </c>
      <c r="K15" s="77">
        <f t="shared" si="0"/>
        <v>0.26127176976841698</v>
      </c>
      <c r="L15" s="77">
        <f t="shared" si="0"/>
        <v>0.19498752667498767</v>
      </c>
      <c r="M15" s="77">
        <f t="shared" si="0"/>
        <v>0.19498752667498767</v>
      </c>
      <c r="N15" s="77">
        <f t="shared" si="0"/>
        <v>0.19498752667498767</v>
      </c>
      <c r="O15" s="77">
        <f t="shared" si="0"/>
        <v>0.19498752667498767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0.37920000000000004</v>
      </c>
      <c r="D2" s="28">
        <v>0.37909999999999999</v>
      </c>
      <c r="E2" s="28">
        <v>0.37859999999999999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0.10639999999999999</v>
      </c>
      <c r="D4" s="28">
        <v>0.1065</v>
      </c>
      <c r="E4" s="28">
        <v>0.1065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0.53403163124999997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0.42652999999999996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0.31831999999999999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13.327</v>
      </c>
      <c r="D13" s="28">
        <v>12.973000000000001</v>
      </c>
      <c r="E13" s="28">
        <v>12.622999999999999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0.51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57.302229105544832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39.863831220809196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403.00131444088152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1.0977307885533421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1.4632969352910901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1.4632969352910901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1.4632969352910901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1.4632969352910901</v>
      </c>
      <c r="E13" s="86" t="s">
        <v>201</v>
      </c>
    </row>
    <row r="14" spans="1:5" ht="15.75" customHeight="1">
      <c r="A14" s="11" t="s">
        <v>189</v>
      </c>
      <c r="B14" s="85">
        <v>2.5000000000000001E-2</v>
      </c>
      <c r="C14" s="85">
        <v>0.95</v>
      </c>
      <c r="D14" s="86">
        <v>12.996130664605106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12.996130664605106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0.70289646450045573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9.2940558205318631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17.806239734868132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22.418756825822246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4.2693071752319298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18.370182834175562</v>
      </c>
      <c r="E24" s="86" t="s">
        <v>201</v>
      </c>
    </row>
    <row r="25" spans="1:5" ht="15.75" customHeight="1">
      <c r="A25" s="53" t="s">
        <v>87</v>
      </c>
      <c r="B25" s="85">
        <v>0.27800000000000002</v>
      </c>
      <c r="C25" s="85">
        <v>0.95</v>
      </c>
      <c r="D25" s="86">
        <v>14.30571984265908</v>
      </c>
      <c r="E25" s="86" t="s">
        <v>201</v>
      </c>
    </row>
    <row r="26" spans="1:5" ht="15.75" customHeight="1">
      <c r="A26" s="53" t="s">
        <v>137</v>
      </c>
      <c r="B26" s="85">
        <v>3.4000000000000002E-2</v>
      </c>
      <c r="C26" s="85">
        <v>0.95</v>
      </c>
      <c r="D26" s="86">
        <v>5.1828734501441556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7.2012077157337666</v>
      </c>
      <c r="E27" s="86" t="s">
        <v>201</v>
      </c>
    </row>
    <row r="28" spans="1:5" ht="15.75" customHeight="1">
      <c r="A28" s="53" t="s">
        <v>84</v>
      </c>
      <c r="B28" s="85">
        <v>0.68</v>
      </c>
      <c r="C28" s="85">
        <v>0.95</v>
      </c>
      <c r="D28" s="86">
        <v>0.86702039174197565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111.98834577102677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262.61172641049944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262.61172641049944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1.507574989137179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0.38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0.98199999999999998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0.97400000000000009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0.82700000000000007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1.9907840349727473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1.5286971952516188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2020-08-28T23:47:20Z</dcterms:modified>
</cp:coreProperties>
</file>