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531FD14E-DD34-4EF4-8A98-3C9F4377E9A0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<sst xmlns="http://schemas.openxmlformats.org/spreadsheetml/2006/main" count="1109" uniqueCount="272">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</sst>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619239</v>
      </c>
    </row>
    <row r="8" spans="1:3" ht="15" customHeight="1">
      <c r="B8" s="7" t="s">
        <v>106</v>
      </c>
      <c r="C8" s="66">
        <v>5.4199999999999998E-2</v>
      </c>
    </row>
    <row r="9" spans="1:3" ht="15" customHeight="1">
      <c r="B9" s="9" t="s">
        <v>107</v>
      </c>
      <c r="C9" s="67">
        <v>0.13550000000000001</v>
      </c>
    </row>
    <row r="10" spans="1:3" ht="15" customHeight="1">
      <c r="B10" s="9" t="s">
        <v>105</v>
      </c>
      <c r="C10" s="67">
        <v>0.68451698300000008</v>
      </c>
    </row>
    <row r="11" spans="1:3" ht="15" customHeight="1">
      <c r="B11" s="7" t="s">
        <v>108</v>
      </c>
      <c r="C11" s="66">
        <v>0.62</v>
      </c>
    </row>
    <row r="12" spans="1:3" ht="15" customHeight="1">
      <c r="B12" s="7" t="s">
        <v>109</v>
      </c>
      <c r="C12" s="66">
        <v>0.73599999999999999</v>
      </c>
    </row>
    <row r="13" spans="1:3" ht="15" customHeight="1">
      <c r="B13" s="7" t="s">
        <v>110</v>
      </c>
      <c r="C13" s="66">
        <v>0.70400000000000007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1.2699999999999999E-2</v>
      </c>
    </row>
    <row r="24" spans="1:3" ht="15" customHeight="1">
      <c r="B24" s="20" t="s">
        <v>102</v>
      </c>
      <c r="C24" s="67">
        <v>0.32469999999999999</v>
      </c>
    </row>
    <row r="25" spans="1:3" ht="15" customHeight="1">
      <c r="B25" s="20" t="s">
        <v>103</v>
      </c>
      <c r="C25" s="67">
        <v>0.53369999999999995</v>
      </c>
    </row>
    <row r="26" spans="1:3" ht="15" customHeight="1">
      <c r="B26" s="20" t="s">
        <v>104</v>
      </c>
      <c r="C26" s="67">
        <v>0.12890000000000001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6.5</v>
      </c>
    </row>
    <row r="38" spans="1:5" ht="15" customHeight="1">
      <c r="B38" s="16" t="s">
        <v>91</v>
      </c>
      <c r="C38" s="68">
        <v>10.6</v>
      </c>
      <c r="D38" s="17"/>
      <c r="E38" s="18"/>
    </row>
    <row r="39" spans="1:5" ht="15" customHeight="1">
      <c r="B39" s="16" t="s">
        <v>90</v>
      </c>
      <c r="C39" s="68">
        <v>12.4</v>
      </c>
      <c r="D39" s="17"/>
      <c r="E39" s="17"/>
    </row>
    <row r="40" spans="1:5" ht="15" customHeight="1">
      <c r="B40" s="16" t="s">
        <v>171</v>
      </c>
      <c r="C40" s="68">
        <v>0.09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8.8000000000000007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1.34E-2</v>
      </c>
      <c r="D45" s="17"/>
    </row>
    <row r="46" spans="1:5" ht="15.75" customHeight="1">
      <c r="B46" s="16" t="s">
        <v>11</v>
      </c>
      <c r="C46" s="67">
        <v>6.9699999999999998E-2</v>
      </c>
      <c r="D46" s="17"/>
    </row>
    <row r="47" spans="1:5" ht="15.75" customHeight="1">
      <c r="B47" s="16" t="s">
        <v>12</v>
      </c>
      <c r="C47" s="67">
        <v>6.1699999999999998E-2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0.85520000000000007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3.1463771621799999</v>
      </c>
      <c r="D51" s="17"/>
    </row>
    <row r="52" spans="1:4" ht="15" customHeight="1">
      <c r="B52" s="16" t="s">
        <v>125</v>
      </c>
      <c r="C52" s="65">
        <v>2.7002907645900001</v>
      </c>
    </row>
    <row r="53" spans="1:4" ht="15.75" customHeight="1">
      <c r="B53" s="16" t="s">
        <v>126</v>
      </c>
      <c r="C53" s="65">
        <v>2.7002907645900001</v>
      </c>
    </row>
    <row r="54" spans="1:4" ht="15.75" customHeight="1">
      <c r="B54" s="16" t="s">
        <v>127</v>
      </c>
      <c r="C54" s="65">
        <v>2.1444610725</v>
      </c>
    </row>
    <row r="55" spans="1:4" ht="15.75" customHeight="1">
      <c r="B55" s="16" t="s">
        <v>128</v>
      </c>
      <c r="C55" s="65">
        <v>2.1444610725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2.0593869731800763E-2</v>
      </c>
    </row>
    <row r="59" spans="1:4" ht="15.75" customHeight="1">
      <c r="B59" s="16" t="s">
        <v>132</v>
      </c>
      <c r="C59" s="66">
        <v>0.52259080392278889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3.1463771621799999</v>
      </c>
      <c r="C2" s="26">
        <f>'Baseline year population inputs'!C52</f>
        <v>2.7002907645900001</v>
      </c>
      <c r="D2" s="26">
        <f>'Baseline year population inputs'!C53</f>
        <v>2.7002907645900001</v>
      </c>
      <c r="E2" s="26">
        <f>'Baseline year population inputs'!C54</f>
        <v>2.1444610725</v>
      </c>
      <c r="F2" s="26">
        <f>'Baseline year population inputs'!C55</f>
        <v>2.1444610725</v>
      </c>
    </row>
    <row r="3" spans="1:6" ht="15.75" customHeight="1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5.4199999999999998E-2</v>
      </c>
      <c r="E2" s="93">
        <f>food_insecure</f>
        <v>5.4199999999999998E-2</v>
      </c>
      <c r="F2" s="93">
        <f>food_insecure</f>
        <v>5.4199999999999998E-2</v>
      </c>
      <c r="G2" s="93">
        <f>food_insecure</f>
        <v>5.4199999999999998E-2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5.4199999999999998E-2</v>
      </c>
      <c r="F5" s="93">
        <f>food_insecure</f>
        <v>5.4199999999999998E-2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3.1463771621799999</v>
      </c>
      <c r="D7" s="93">
        <f>diarrhoea_1_5mo</f>
        <v>2.7002907645900001</v>
      </c>
      <c r="E7" s="93">
        <f>diarrhoea_6_11mo</f>
        <v>2.7002907645900001</v>
      </c>
      <c r="F7" s="93">
        <f>diarrhoea_12_23mo</f>
        <v>2.1444610725</v>
      </c>
      <c r="G7" s="93">
        <f>diarrhoea_24_59mo</f>
        <v>2.1444610725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5.4199999999999998E-2</v>
      </c>
      <c r="F8" s="93">
        <f>food_insecure</f>
        <v>5.4199999999999998E-2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3.1463771621799999</v>
      </c>
      <c r="D12" s="93">
        <f>diarrhoea_1_5mo</f>
        <v>2.7002907645900001</v>
      </c>
      <c r="E12" s="93">
        <f>diarrhoea_6_11mo</f>
        <v>2.7002907645900001</v>
      </c>
      <c r="F12" s="93">
        <f>diarrhoea_12_23mo</f>
        <v>2.1444610725</v>
      </c>
      <c r="G12" s="93">
        <f>diarrhoea_24_59mo</f>
        <v>2.1444610725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5.4199999999999998E-2</v>
      </c>
      <c r="I15" s="93">
        <f>food_insecure</f>
        <v>5.4199999999999998E-2</v>
      </c>
      <c r="J15" s="93">
        <f>food_insecure</f>
        <v>5.4199999999999998E-2</v>
      </c>
      <c r="K15" s="93">
        <f>food_insecure</f>
        <v>5.4199999999999998E-2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0.13550000000000001</v>
      </c>
      <c r="I19" s="93">
        <f>frac_malaria_risk</f>
        <v>0.13550000000000001</v>
      </c>
      <c r="J19" s="93">
        <f>frac_malaria_risk</f>
        <v>0.13550000000000001</v>
      </c>
      <c r="K19" s="93">
        <f>frac_malaria_risk</f>
        <v>0.13550000000000001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0.70400000000000007</v>
      </c>
      <c r="M24" s="93">
        <f>famplan_unmet_need</f>
        <v>0.70400000000000007</v>
      </c>
      <c r="N24" s="93">
        <f>famplan_unmet_need</f>
        <v>0.70400000000000007</v>
      </c>
      <c r="O24" s="93">
        <f>famplan_unmet_need</f>
        <v>0.70400000000000007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0.15817750602949396</v>
      </c>
      <c r="M25" s="93">
        <f>(1-food_insecure)*(0.49)+food_insecure*(0.7)</f>
        <v>0.50138199999999999</v>
      </c>
      <c r="N25" s="93">
        <f>(1-food_insecure)*(0.49)+food_insecure*(0.7)</f>
        <v>0.50138199999999999</v>
      </c>
      <c r="O25" s="93">
        <f>(1-food_insecure)*(0.49)+food_insecure*(0.7)</f>
        <v>0.50138199999999999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6.7790359726925986E-2</v>
      </c>
      <c r="M26" s="93">
        <f>(1-food_insecure)*(0.21)+food_insecure*(0.3)</f>
        <v>0.21487799999999999</v>
      </c>
      <c r="N26" s="93">
        <f>(1-food_insecure)*(0.21)+food_insecure*(0.3)</f>
        <v>0.21487799999999999</v>
      </c>
      <c r="O26" s="93">
        <f>(1-food_insecure)*(0.21)+food_insecure*(0.3)</f>
        <v>0.21487799999999999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8.9515151243579977E-2</v>
      </c>
      <c r="M27" s="93">
        <f>(1-food_insecure)*(0.3)</f>
        <v>0.28373999999999999</v>
      </c>
      <c r="N27" s="93">
        <f>(1-food_insecure)*(0.3)</f>
        <v>0.28373999999999999</v>
      </c>
      <c r="O27" s="93">
        <f>(1-food_insecure)*(0.3)</f>
        <v>0.28373999999999999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0.68451698300000008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0.13550000000000001</v>
      </c>
      <c r="D34" s="93">
        <f t="shared" si="3"/>
        <v>0.13550000000000001</v>
      </c>
      <c r="E34" s="93">
        <f t="shared" si="3"/>
        <v>0.13550000000000001</v>
      </c>
      <c r="F34" s="93">
        <f t="shared" si="3"/>
        <v>0.13550000000000001</v>
      </c>
      <c r="G34" s="93">
        <f t="shared" si="3"/>
        <v>0.13550000000000001</v>
      </c>
      <c r="H34" s="93">
        <f t="shared" si="3"/>
        <v>0.13550000000000001</v>
      </c>
      <c r="I34" s="93">
        <f t="shared" si="3"/>
        <v>0.13550000000000001</v>
      </c>
      <c r="J34" s="93">
        <f t="shared" si="3"/>
        <v>0.13550000000000001</v>
      </c>
      <c r="K34" s="93">
        <f t="shared" si="3"/>
        <v>0.13550000000000001</v>
      </c>
      <c r="L34" s="93">
        <f t="shared" si="3"/>
        <v>0.13550000000000001</v>
      </c>
      <c r="M34" s="93">
        <f t="shared" si="3"/>
        <v>0.13550000000000001</v>
      </c>
      <c r="N34" s="93">
        <f t="shared" si="3"/>
        <v>0.13550000000000001</v>
      </c>
      <c r="O34" s="93">
        <f t="shared" si="3"/>
        <v>0.13550000000000001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 t="e">
        <v>#N/A</v>
      </c>
      <c r="C2" s="75">
        <v>270000</v>
      </c>
      <c r="D2" s="75">
        <v>529000</v>
      </c>
      <c r="E2" s="75">
        <v>566000</v>
      </c>
      <c r="F2" s="75">
        <v>501000</v>
      </c>
      <c r="G2" s="22">
        <f t="shared" ref="G2:G40" si="0">C2+D2+E2+F2</f>
        <v>1866000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>
      <c r="A3" s="92">
        <f t="shared" ref="A3:A40" si="2">IF($A$2+ROW(A3)-2&lt;=end_year,A2+1,"")</f>
        <v>2021</v>
      </c>
      <c r="B3" s="74" t="e">
        <v>#N/A</v>
      </c>
      <c r="C3" s="75">
        <v>274000</v>
      </c>
      <c r="D3" s="75">
        <v>527000</v>
      </c>
      <c r="E3" s="75">
        <v>566000</v>
      </c>
      <c r="F3" s="75">
        <v>515000</v>
      </c>
      <c r="G3" s="22">
        <f t="shared" si="0"/>
        <v>1882000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>
      <c r="A4" s="92">
        <f t="shared" si="2"/>
        <v>2022</v>
      </c>
      <c r="B4" s="74" t="e">
        <v>#N/A</v>
      </c>
      <c r="C4" s="75">
        <v>278000</v>
      </c>
      <c r="D4" s="75">
        <v>526000</v>
      </c>
      <c r="E4" s="75">
        <v>563000</v>
      </c>
      <c r="F4" s="75">
        <v>525000</v>
      </c>
      <c r="G4" s="22">
        <f t="shared" si="0"/>
        <v>1892000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112096.15199999997</v>
      </c>
      <c r="C5" s="75">
        <v>282000</v>
      </c>
      <c r="D5" s="75">
        <v>525000</v>
      </c>
      <c r="E5" s="75">
        <v>560000</v>
      </c>
      <c r="F5" s="75">
        <v>534000</v>
      </c>
      <c r="G5" s="22">
        <f t="shared" si="0"/>
        <v>1901000</v>
      </c>
      <c r="H5" s="22">
        <f t="shared" si="1"/>
        <v>129990.06428988893</v>
      </c>
      <c r="I5" s="22">
        <f t="shared" si="3"/>
        <v>1771009.9357101112</v>
      </c>
    </row>
    <row r="6" spans="1:9" ht="15.75" customHeight="1">
      <c r="A6" s="92" t="str">
        <f t="shared" si="2"/>
        <v/>
      </c>
      <c r="B6" s="74">
        <v>110238.72719999998</v>
      </c>
      <c r="C6" s="75">
        <v>286000</v>
      </c>
      <c r="D6" s="75">
        <v>526000</v>
      </c>
      <c r="E6" s="75">
        <v>555000</v>
      </c>
      <c r="F6" s="75">
        <v>541000</v>
      </c>
      <c r="G6" s="22">
        <f t="shared" si="0"/>
        <v>1908000</v>
      </c>
      <c r="H6" s="22">
        <f t="shared" si="1"/>
        <v>127836.13871030584</v>
      </c>
      <c r="I6" s="22">
        <f t="shared" si="3"/>
        <v>1780163.8612896942</v>
      </c>
    </row>
    <row r="7" spans="1:9" ht="15.75" customHeight="1">
      <c r="A7" s="92" t="str">
        <f t="shared" si="2"/>
        <v/>
      </c>
      <c r="B7" s="74">
        <v>108306.864</v>
      </c>
      <c r="C7" s="75">
        <v>290000</v>
      </c>
      <c r="D7" s="75">
        <v>529000</v>
      </c>
      <c r="E7" s="75">
        <v>550000</v>
      </c>
      <c r="F7" s="75">
        <v>547000</v>
      </c>
      <c r="G7" s="22">
        <f t="shared" si="0"/>
        <v>1916000</v>
      </c>
      <c r="H7" s="22">
        <f t="shared" si="1"/>
        <v>125595.89212657594</v>
      </c>
      <c r="I7" s="22">
        <f t="shared" si="3"/>
        <v>1790404.107873424</v>
      </c>
    </row>
    <row r="8" spans="1:9" ht="15.75" customHeight="1">
      <c r="A8" s="92" t="str">
        <f t="shared" si="2"/>
        <v/>
      </c>
      <c r="B8" s="74">
        <v>107228.0664</v>
      </c>
      <c r="C8" s="75">
        <v>294000</v>
      </c>
      <c r="D8" s="75">
        <v>533000</v>
      </c>
      <c r="E8" s="75">
        <v>544000</v>
      </c>
      <c r="F8" s="75">
        <v>551000</v>
      </c>
      <c r="G8" s="22">
        <f t="shared" si="0"/>
        <v>1922000</v>
      </c>
      <c r="H8" s="22">
        <f t="shared" si="1"/>
        <v>124344.88603156048</v>
      </c>
      <c r="I8" s="22">
        <f t="shared" si="3"/>
        <v>1797655.1139684394</v>
      </c>
    </row>
    <row r="9" spans="1:9" ht="15.75" customHeight="1">
      <c r="A9" s="92" t="str">
        <f t="shared" si="2"/>
        <v/>
      </c>
      <c r="B9" s="74">
        <v>106095.4908</v>
      </c>
      <c r="C9" s="75">
        <v>298000</v>
      </c>
      <c r="D9" s="75">
        <v>537000</v>
      </c>
      <c r="E9" s="75">
        <v>538000</v>
      </c>
      <c r="F9" s="75">
        <v>554000</v>
      </c>
      <c r="G9" s="22">
        <f t="shared" si="0"/>
        <v>1927000</v>
      </c>
      <c r="H9" s="22">
        <f t="shared" si="1"/>
        <v>123031.51735270378</v>
      </c>
      <c r="I9" s="22">
        <f t="shared" si="3"/>
        <v>1803968.4826472963</v>
      </c>
    </row>
    <row r="10" spans="1:9" ht="15.75" customHeight="1">
      <c r="A10" s="92" t="str">
        <f t="shared" si="2"/>
        <v/>
      </c>
      <c r="B10" s="74">
        <v>104880.99</v>
      </c>
      <c r="C10" s="75">
        <v>302000</v>
      </c>
      <c r="D10" s="75">
        <v>543000</v>
      </c>
      <c r="E10" s="75">
        <v>532000</v>
      </c>
      <c r="F10" s="75">
        <v>556000</v>
      </c>
      <c r="G10" s="22">
        <f t="shared" si="0"/>
        <v>1933000</v>
      </c>
      <c r="H10" s="22">
        <f t="shared" si="1"/>
        <v>121623.14575157942</v>
      </c>
      <c r="I10" s="22">
        <f t="shared" si="3"/>
        <v>1811376.8542484206</v>
      </c>
    </row>
    <row r="11" spans="1:9" ht="15.75" customHeight="1">
      <c r="A11" s="92" t="str">
        <f t="shared" si="2"/>
        <v/>
      </c>
      <c r="B11" s="74">
        <v>103601.44200000001</v>
      </c>
      <c r="C11" s="75">
        <v>304000</v>
      </c>
      <c r="D11" s="75">
        <v>549000</v>
      </c>
      <c r="E11" s="75">
        <v>526000</v>
      </c>
      <c r="F11" s="75">
        <v>558000</v>
      </c>
      <c r="G11" s="22">
        <f t="shared" si="0"/>
        <v>1937000</v>
      </c>
      <c r="H11" s="22">
        <f t="shared" si="1"/>
        <v>120139.3434638613</v>
      </c>
      <c r="I11" s="22">
        <f t="shared" si="3"/>
        <v>1816860.6565361386</v>
      </c>
    </row>
    <row r="12" spans="1:9" ht="15.75" customHeight="1">
      <c r="A12" s="92" t="str">
        <f t="shared" si="2"/>
        <v/>
      </c>
      <c r="B12" s="74">
        <v>102244.692</v>
      </c>
      <c r="C12" s="75">
        <v>305000</v>
      </c>
      <c r="D12" s="75">
        <v>557000</v>
      </c>
      <c r="E12" s="75">
        <v>523000</v>
      </c>
      <c r="F12" s="75">
        <v>557000</v>
      </c>
      <c r="G12" s="22">
        <f t="shared" si="0"/>
        <v>1942000</v>
      </c>
      <c r="H12" s="22">
        <f t="shared" si="1"/>
        <v>118566.0154184409</v>
      </c>
      <c r="I12" s="22">
        <f t="shared" si="3"/>
        <v>1823433.9845815592</v>
      </c>
    </row>
    <row r="13" spans="1:9" ht="15.75" customHeight="1">
      <c r="A13" s="92" t="str">
        <f t="shared" si="2"/>
        <v/>
      </c>
      <c r="B13" s="74">
        <v>267000</v>
      </c>
      <c r="C13" s="75">
        <v>532000</v>
      </c>
      <c r="D13" s="75">
        <v>566000</v>
      </c>
      <c r="E13" s="75">
        <v>486000</v>
      </c>
      <c r="F13" s="75">
        <v>4.3209447499999998E-3</v>
      </c>
      <c r="G13" s="22">
        <f t="shared" si="0"/>
        <v>1584000.0043209447</v>
      </c>
      <c r="H13" s="22">
        <f t="shared" si="1"/>
        <v>309621.2184464669</v>
      </c>
      <c r="I13" s="22">
        <f t="shared" si="3"/>
        <v>1274378.7858744778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4.3209447499999998E-3</v>
      </c>
    </row>
    <row r="4" spans="1:8" ht="15.75" customHeight="1">
      <c r="B4" s="24" t="s">
        <v>7</v>
      </c>
      <c r="C4" s="76">
        <v>3.7645313399613002E-2</v>
      </c>
    </row>
    <row r="5" spans="1:8" ht="15.75" customHeight="1">
      <c r="B5" s="24" t="s">
        <v>8</v>
      </c>
      <c r="C5" s="76">
        <v>2.4048323480342602E-2</v>
      </c>
    </row>
    <row r="6" spans="1:8" ht="15.75" customHeight="1">
      <c r="B6" s="24" t="s">
        <v>10</v>
      </c>
      <c r="C6" s="76">
        <v>5.7983735495740832E-2</v>
      </c>
    </row>
    <row r="7" spans="1:8" ht="15.75" customHeight="1">
      <c r="B7" s="24" t="s">
        <v>13</v>
      </c>
      <c r="C7" s="76">
        <v>0.3783236877109461</v>
      </c>
    </row>
    <row r="8" spans="1:8" ht="15.75" customHeight="1">
      <c r="B8" s="24" t="s">
        <v>14</v>
      </c>
      <c r="C8" s="76">
        <v>1.7515385709797768E-5</v>
      </c>
    </row>
    <row r="9" spans="1:8" ht="15.75" customHeight="1">
      <c r="B9" s="24" t="s">
        <v>27</v>
      </c>
      <c r="C9" s="76">
        <v>0.21446454537627649</v>
      </c>
    </row>
    <row r="10" spans="1:8" ht="15.75" customHeight="1">
      <c r="B10" s="24" t="s">
        <v>15</v>
      </c>
      <c r="C10" s="76">
        <v>0.28319593440137114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2.8391473964007902E-2</v>
      </c>
      <c r="D14" s="76">
        <v>2.8391473964007902E-2</v>
      </c>
      <c r="E14" s="76">
        <v>1.828276231852E-2</v>
      </c>
      <c r="F14" s="76">
        <v>1.828276231852E-2</v>
      </c>
    </row>
    <row r="15" spans="1:8" ht="15.75" customHeight="1">
      <c r="B15" s="24" t="s">
        <v>16</v>
      </c>
      <c r="C15" s="76">
        <v>6.6161995414195304E-2</v>
      </c>
      <c r="D15" s="76">
        <v>6.6161995414195304E-2</v>
      </c>
      <c r="E15" s="76">
        <v>3.9209564684192601E-2</v>
      </c>
      <c r="F15" s="76">
        <v>3.9209564684192601E-2</v>
      </c>
    </row>
    <row r="16" spans="1:8" ht="15.75" customHeight="1">
      <c r="B16" s="24" t="s">
        <v>17</v>
      </c>
      <c r="C16" s="76">
        <v>8.9763286079718192E-3</v>
      </c>
      <c r="D16" s="76">
        <v>8.9763286079718192E-3</v>
      </c>
      <c r="E16" s="76">
        <v>9.4335128959133503E-3</v>
      </c>
      <c r="F16" s="76">
        <v>9.4335128959133503E-3</v>
      </c>
    </row>
    <row r="17" spans="1:8" ht="15.75" customHeight="1">
      <c r="B17" s="24" t="s">
        <v>18</v>
      </c>
      <c r="C17" s="76">
        <v>1.36242793193233E-2</v>
      </c>
      <c r="D17" s="76">
        <v>1.36242793193233E-2</v>
      </c>
      <c r="E17" s="76">
        <v>3.5279538224071302E-2</v>
      </c>
      <c r="F17" s="76">
        <v>3.5279538224071302E-2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3.2869849512581199E-2</v>
      </c>
      <c r="D19" s="76">
        <v>3.2869849512581199E-2</v>
      </c>
      <c r="E19" s="76">
        <v>3.6004309904744902E-2</v>
      </c>
      <c r="F19" s="76">
        <v>3.6004309904744902E-2</v>
      </c>
    </row>
    <row r="20" spans="1:8" ht="15.75" customHeight="1">
      <c r="B20" s="24" t="s">
        <v>21</v>
      </c>
      <c r="C20" s="76">
        <v>7.6220700310244997E-3</v>
      </c>
      <c r="D20" s="76">
        <v>7.6220700310244997E-3</v>
      </c>
      <c r="E20" s="76">
        <v>2.0067556460630801E-2</v>
      </c>
      <c r="F20" s="76">
        <v>2.0067556460630801E-2</v>
      </c>
    </row>
    <row r="21" spans="1:8" ht="15.75" customHeight="1">
      <c r="B21" s="24" t="s">
        <v>22</v>
      </c>
      <c r="C21" s="76">
        <v>0.10408897913686302</v>
      </c>
      <c r="D21" s="76">
        <v>0.10408897913686302</v>
      </c>
      <c r="E21" s="76">
        <v>0.36332773686487907</v>
      </c>
      <c r="F21" s="76">
        <v>0.36332773686487907</v>
      </c>
    </row>
    <row r="22" spans="1:8" ht="15.75" customHeight="1">
      <c r="B22" s="24" t="s">
        <v>23</v>
      </c>
      <c r="C22" s="76">
        <v>0.73826502401403293</v>
      </c>
      <c r="D22" s="76">
        <v>0.73826502401403293</v>
      </c>
      <c r="E22" s="76">
        <v>0.47839501864704803</v>
      </c>
      <c r="F22" s="76">
        <v>0.47839501864704803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4.6600000000000003E-2</v>
      </c>
    </row>
    <row r="27" spans="1:8" ht="15.75" customHeight="1">
      <c r="B27" s="24" t="s">
        <v>39</v>
      </c>
      <c r="C27" s="76">
        <v>2.75E-2</v>
      </c>
    </row>
    <row r="28" spans="1:8" ht="15.75" customHeight="1">
      <c r="B28" s="24" t="s">
        <v>40</v>
      </c>
      <c r="C28" s="76">
        <v>0.1923</v>
      </c>
    </row>
    <row r="29" spans="1:8" ht="15.75" customHeight="1">
      <c r="B29" s="24" t="s">
        <v>41</v>
      </c>
      <c r="C29" s="76">
        <v>0.1502</v>
      </c>
    </row>
    <row r="30" spans="1:8" ht="15.75" customHeight="1">
      <c r="B30" s="24" t="s">
        <v>42</v>
      </c>
      <c r="C30" s="76">
        <v>5.0499999999999996E-2</v>
      </c>
    </row>
    <row r="31" spans="1:8" ht="15.75" customHeight="1">
      <c r="B31" s="24" t="s">
        <v>43</v>
      </c>
      <c r="C31" s="76">
        <v>3.1099999999999999E-2</v>
      </c>
    </row>
    <row r="32" spans="1:8" ht="15.75" customHeight="1">
      <c r="B32" s="24" t="s">
        <v>44</v>
      </c>
      <c r="C32" s="76">
        <v>8.5999999999999993E-2</v>
      </c>
    </row>
    <row r="33" spans="2:3" ht="15.75" customHeight="1">
      <c r="B33" s="24" t="s">
        <v>45</v>
      </c>
      <c r="C33" s="76">
        <v>0.16829999999999998</v>
      </c>
    </row>
    <row r="34" spans="2:3" ht="15.75" customHeight="1">
      <c r="B34" s="24" t="s">
        <v>46</v>
      </c>
      <c r="C34" s="76">
        <v>0.24750000000223518</v>
      </c>
    </row>
    <row r="35" spans="2:3" ht="15.75" customHeight="1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0.63349056603773579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0.34717774225000009</v>
      </c>
      <c r="D14" s="79">
        <v>0.336716783849</v>
      </c>
      <c r="E14" s="79">
        <v>0.336716783849</v>
      </c>
      <c r="F14" s="79">
        <v>0.25295648786800001</v>
      </c>
      <c r="G14" s="79">
        <v>0.25295648786800001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>
      <c r="B15" s="16" t="s">
        <v>68</v>
      </c>
      <c r="C15" s="77">
        <f t="shared" ref="C15:O15" si="0">iron_deficiency_anaemia*C14</f>
        <v>0.18143189542652632</v>
      </c>
      <c r="D15" s="77">
        <f t="shared" si="0"/>
        <v>0.17596509476594485</v>
      </c>
      <c r="E15" s="77">
        <f t="shared" si="0"/>
        <v>0.17596509476594485</v>
      </c>
      <c r="F15" s="77">
        <f t="shared" si="0"/>
        <v>0.13219273435242332</v>
      </c>
      <c r="G15" s="77">
        <f t="shared" si="0"/>
        <v>0.13219273435242332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0.336716783849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13.163</v>
      </c>
      <c r="D13" s="28">
        <v>12.653</v>
      </c>
      <c r="E13" s="28">
        <v>12.353999999999999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0.09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 t="e">
        <v>#N/A</v>
      </c>
      <c r="C2" s="85">
        <v>0.95</v>
      </c>
      <c r="D2" s="86">
        <v>64.29093262320508</v>
      </c>
      <c r="E2" s="86" t="s">
        <v>201</v>
      </c>
    </row>
    <row r="3" spans="1:5" ht="15.75" customHeight="1">
      <c r="A3" s="53" t="s">
        <v>86</v>
      </c>
      <c r="B3" s="85" t="e">
        <v>#N/A</v>
      </c>
      <c r="C3" s="85">
        <v>0.95</v>
      </c>
      <c r="D3" s="86">
        <v>40.020474605796245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512.5680000000001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4.8317376029256565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 t="e">
        <v>#N/A</v>
      </c>
      <c r="C10" s="85">
        <v>0.95</v>
      </c>
      <c r="D10" s="86">
        <v>1.6199403202781382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1.6199403202781382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1.6199403202781382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1.6199403202781382</v>
      </c>
      <c r="E13" s="86" t="s">
        <v>201</v>
      </c>
    </row>
    <row r="14" spans="1:5" ht="15.75" customHeight="1">
      <c r="A14" s="11" t="s">
        <v>189</v>
      </c>
      <c r="B14" s="85" t="e">
        <v>#N/A</v>
      </c>
      <c r="C14" s="85">
        <v>0.95</v>
      </c>
      <c r="D14" s="86">
        <v>13.152774049592155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13.152774049592155</v>
      </c>
      <c r="E15" s="86" t="s">
        <v>201</v>
      </c>
    </row>
    <row r="16" spans="1:5" ht="15.75" customHeight="1">
      <c r="A16" s="53" t="s">
        <v>57</v>
      </c>
      <c r="B16" s="85" t="e">
        <v>#N/A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0.85953984948750384</v>
      </c>
      <c r="E17" s="86" t="s">
        <v>201</v>
      </c>
    </row>
    <row r="18" spans="1:5" ht="15.75" customHeight="1">
      <c r="A18" s="53" t="s">
        <v>175</v>
      </c>
      <c r="B18" s="85" t="e">
        <v>#N/A</v>
      </c>
      <c r="C18" s="85">
        <v>0.95</v>
      </c>
      <c r="D18" s="86">
        <v>11.786983140406438</v>
      </c>
      <c r="E18" s="86" t="s">
        <v>201</v>
      </c>
    </row>
    <row r="19" spans="1:5" ht="15.75" customHeight="1">
      <c r="A19" s="53" t="s">
        <v>174</v>
      </c>
      <c r="B19" s="85" t="e">
        <v>#N/A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 t="e">
        <v>#N/A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 t="e">
        <v>#N/A</v>
      </c>
      <c r="C21" s="85">
        <v>0.95</v>
      </c>
      <c r="D21" s="86">
        <v>58.128221470678056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22.771204442043107</v>
      </c>
      <c r="E22" s="86" t="s">
        <v>201</v>
      </c>
    </row>
    <row r="23" spans="1:5" ht="15.75" customHeight="1">
      <c r="A23" s="53" t="s">
        <v>34</v>
      </c>
      <c r="B23" s="85" t="e">
        <v>#N/A</v>
      </c>
      <c r="C23" s="85">
        <v>0.95</v>
      </c>
      <c r="D23" s="86">
        <v>4.3672092908488347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18.713442440083487</v>
      </c>
      <c r="E24" s="86" t="s">
        <v>201</v>
      </c>
    </row>
    <row r="25" spans="1:5" ht="15.75" customHeight="1">
      <c r="A25" s="53" t="s">
        <v>87</v>
      </c>
      <c r="B25" s="85" t="e">
        <v>#N/A</v>
      </c>
      <c r="C25" s="85">
        <v>0.95</v>
      </c>
      <c r="D25" s="86">
        <v>18.712403989887616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5.5353210663650136</v>
      </c>
      <c r="E26" s="86" t="s">
        <v>201</v>
      </c>
    </row>
    <row r="27" spans="1:5" ht="15.75" customHeight="1">
      <c r="A27" s="53" t="s">
        <v>59</v>
      </c>
      <c r="B27" s="85" t="e">
        <v>#N/A</v>
      </c>
      <c r="C27" s="85">
        <v>0.95</v>
      </c>
      <c r="D27" s="86">
        <v>8.2645854671639434</v>
      </c>
      <c r="E27" s="86" t="s">
        <v>201</v>
      </c>
    </row>
    <row r="28" spans="1:5" ht="15.75" customHeight="1">
      <c r="A28" s="53" t="s">
        <v>84</v>
      </c>
      <c r="B28" s="85" t="e">
        <v>#N/A</v>
      </c>
      <c r="C28" s="85">
        <v>0.95</v>
      </c>
      <c r="D28" s="86">
        <v>0.9649393618146459</v>
      </c>
      <c r="E28" s="86" t="s">
        <v>201</v>
      </c>
    </row>
    <row r="29" spans="1:5" ht="15.75" customHeight="1">
      <c r="A29" s="53" t="s">
        <v>58</v>
      </c>
      <c r="B29" s="85" t="e">
        <v>#N/A</v>
      </c>
      <c r="C29" s="85">
        <v>0.95</v>
      </c>
      <c r="D29" s="86">
        <v>127.93901204247943</v>
      </c>
      <c r="E29" s="86" t="s">
        <v>201</v>
      </c>
    </row>
    <row r="30" spans="1:5" ht="15.75" customHeight="1">
      <c r="A30" s="53" t="s">
        <v>67</v>
      </c>
      <c r="B30" s="85" t="e">
        <v>#N/A</v>
      </c>
      <c r="C30" s="85">
        <v>0.95</v>
      </c>
      <c r="D30" s="86">
        <v>225.17483376400904</v>
      </c>
      <c r="E30" s="86" t="s">
        <v>201</v>
      </c>
    </row>
    <row r="31" spans="1:5" ht="15.75" customHeight="1">
      <c r="A31" s="53" t="s">
        <v>185</v>
      </c>
      <c r="B31" s="85" t="e">
        <v>#N/A</v>
      </c>
      <c r="C31" s="85">
        <v>0.95</v>
      </c>
      <c r="D31" s="86">
        <v>225.17483376400904</v>
      </c>
      <c r="E31" s="86" t="s">
        <v>201</v>
      </c>
    </row>
    <row r="32" spans="1:5" ht="15.75" customHeight="1">
      <c r="A32" s="53" t="s">
        <v>28</v>
      </c>
      <c r="B32" s="85" t="e">
        <v>#N/A</v>
      </c>
      <c r="C32" s="85">
        <v>0.95</v>
      </c>
      <c r="D32" s="86">
        <v>1.8600226053580375</v>
      </c>
      <c r="E32" s="86" t="s">
        <v>201</v>
      </c>
    </row>
    <row r="33" spans="1:6" ht="15.75" customHeight="1">
      <c r="A33" s="53" t="s">
        <v>83</v>
      </c>
      <c r="B33" s="85" t="e">
        <v>#N/A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 t="e">
        <v>#N/A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 t="e">
        <v>#N/A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 t="e">
        <v>#N/A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 t="e">
        <v>#N/A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 t="e">
        <v>#N/A</v>
      </c>
      <c r="C38" s="85">
        <v>0.95</v>
      </c>
      <c r="D38" s="86">
        <v>2.0887030050454181</v>
      </c>
      <c r="E38" s="86" t="s">
        <v>201</v>
      </c>
    </row>
    <row r="39" spans="1:6" ht="15.75" customHeight="1">
      <c r="A39" s="53" t="s">
        <v>60</v>
      </c>
      <c r="B39" s="85" t="e">
        <v>#N/A</v>
      </c>
      <c r="C39" s="85">
        <v>0.95</v>
      </c>
      <c r="D39" s="86">
        <v>1.8811448114724774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2020-08-28T23:56:01Z</dcterms:modified>
</cp:coreProperties>
</file>