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8C7B062-1527-412C-9A54-D6A90F777A2B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<sst xmlns="http://schemas.openxmlformats.org/spreadsheetml/2006/main" count="1109" uniqueCount="272">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</sst>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1193852</v>
      </c>
    </row>
    <row r="8" spans="1:3" ht="15" customHeight="1">
      <c r="B8" s="7" t="s">
        <v>106</v>
      </c>
      <c r="C8" s="66">
        <v>5.7999999999999996E-2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0.77735023498535194</v>
      </c>
    </row>
    <row r="11" spans="1:3" ht="15" customHeight="1">
      <c r="B11" s="7" t="s">
        <v>108</v>
      </c>
      <c r="C11" s="66">
        <v>0.85599999999999998</v>
      </c>
    </row>
    <row r="12" spans="1:3" ht="15" customHeight="1">
      <c r="B12" s="7" t="s">
        <v>109</v>
      </c>
      <c r="C12" s="66">
        <v>0.61599999999999999</v>
      </c>
    </row>
    <row r="13" spans="1:3" ht="15" customHeight="1">
      <c r="B13" s="7" t="s">
        <v>110</v>
      </c>
      <c r="C13" s="66">
        <v>0.57200000000000006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0.12039999999999999</v>
      </c>
    </row>
    <row r="24" spans="1:3" ht="15" customHeight="1">
      <c r="B24" s="20" t="s">
        <v>102</v>
      </c>
      <c r="C24" s="67">
        <v>0.49090000000000006</v>
      </c>
    </row>
    <row r="25" spans="1:3" ht="15" customHeight="1">
      <c r="B25" s="20" t="s">
        <v>103</v>
      </c>
      <c r="C25" s="67">
        <v>0.31829999999999997</v>
      </c>
    </row>
    <row r="26" spans="1:3" ht="15" customHeight="1">
      <c r="B26" s="20" t="s">
        <v>104</v>
      </c>
      <c r="C26" s="67">
        <v>7.0400000000000004E-2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0.27800000000000002</v>
      </c>
    </row>
    <row r="30" spans="1:3" ht="14.25" customHeight="1">
      <c r="B30" s="30" t="s">
        <v>76</v>
      </c>
      <c r="C30" s="69">
        <v>5.5E-2</v>
      </c>
    </row>
    <row r="31" spans="1:3" ht="14.25" customHeight="1">
      <c r="B31" s="30" t="s">
        <v>77</v>
      </c>
      <c r="C31" s="69">
        <v>0.13300000000000001</v>
      </c>
    </row>
    <row r="32" spans="1:3" ht="14.25" customHeight="1">
      <c r="B32" s="30" t="s">
        <v>78</v>
      </c>
      <c r="C32" s="69">
        <v>0.53400000000000003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18.5</v>
      </c>
    </row>
    <row r="38" spans="1:5" ht="15" customHeight="1">
      <c r="B38" s="16" t="s">
        <v>91</v>
      </c>
      <c r="C38" s="68">
        <v>28</v>
      </c>
      <c r="D38" s="17"/>
      <c r="E38" s="18"/>
    </row>
    <row r="39" spans="1:5" ht="15" customHeight="1">
      <c r="B39" s="16" t="s">
        <v>90</v>
      </c>
      <c r="C39" s="68">
        <v>34.9</v>
      </c>
      <c r="D39" s="17"/>
      <c r="E39" s="17"/>
    </row>
    <row r="40" spans="1:5" ht="15" customHeight="1">
      <c r="B40" s="16" t="s">
        <v>171</v>
      </c>
      <c r="C40" s="68">
        <v>2.06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1.6899999999999998E-2</v>
      </c>
      <c r="D45" s="17"/>
    </row>
    <row r="46" spans="1:5" ht="15.75" customHeight="1">
      <c r="B46" s="16" t="s">
        <v>11</v>
      </c>
      <c r="C46" s="67">
        <v>6.4299999999999996E-2</v>
      </c>
      <c r="D46" s="17"/>
    </row>
    <row r="47" spans="1:5" ht="15.75" customHeight="1">
      <c r="B47" s="16" t="s">
        <v>12</v>
      </c>
      <c r="C47" s="67">
        <v>8.1199999999999994E-2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0.83760000000000001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2.7167039906550001</v>
      </c>
      <c r="D51" s="17"/>
    </row>
    <row r="52" spans="1:4" ht="15" customHeight="1">
      <c r="B52" s="16" t="s">
        <v>125</v>
      </c>
      <c r="C52" s="65">
        <v>2.6124756229499901</v>
      </c>
    </row>
    <row r="53" spans="1:4" ht="15.75" customHeight="1">
      <c r="B53" s="16" t="s">
        <v>126</v>
      </c>
      <c r="C53" s="65">
        <v>2.6124756229499901</v>
      </c>
    </row>
    <row r="54" spans="1:4" ht="15.75" customHeight="1">
      <c r="B54" s="16" t="s">
        <v>127</v>
      </c>
      <c r="C54" s="65">
        <v>2.0599225036700002</v>
      </c>
    </row>
    <row r="55" spans="1:4" ht="15.75" customHeight="1">
      <c r="B55" s="16" t="s">
        <v>128</v>
      </c>
      <c r="C55" s="65">
        <v>2.0599225036700002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0.47161628276147805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2.7167039906550001</v>
      </c>
      <c r="C2" s="26">
        <f>'Baseline year population inputs'!C52</f>
        <v>2.6124756229499901</v>
      </c>
      <c r="D2" s="26">
        <f>'Baseline year population inputs'!C53</f>
        <v>2.6124756229499901</v>
      </c>
      <c r="E2" s="26">
        <f>'Baseline year population inputs'!C54</f>
        <v>2.0599225036700002</v>
      </c>
      <c r="F2" s="26">
        <f>'Baseline year population inputs'!C55</f>
        <v>2.0599225036700002</v>
      </c>
    </row>
    <row r="3" spans="1:6" ht="15.75" customHeight="1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3.1460000000000002E-2</v>
      </c>
      <c r="E3" s="26">
        <f>frac_mam_12_23months * 2.6</f>
        <v>4.3160000000000004E-2</v>
      </c>
      <c r="F3" s="26">
        <f>frac_mam_24_59months * 2.6</f>
        <v>9.8433400000000008E-3</v>
      </c>
    </row>
    <row r="4" spans="1:6" ht="15.75" customHeight="1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2.8600000000000004E-2</v>
      </c>
      <c r="E4" s="26">
        <f>frac_sam_12_23months * 2.6</f>
        <v>1.2600457999999998E-2</v>
      </c>
      <c r="F4" s="26">
        <f>frac_sam_24_59months * 2.6</f>
        <v>3.7593399999999999E-3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5.7999999999999996E-2</v>
      </c>
      <c r="E2" s="93">
        <f>food_insecure</f>
        <v>5.7999999999999996E-2</v>
      </c>
      <c r="F2" s="93">
        <f>food_insecure</f>
        <v>5.7999999999999996E-2</v>
      </c>
      <c r="G2" s="93">
        <f>food_insecure</f>
        <v>5.7999999999999996E-2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5.7999999999999996E-2</v>
      </c>
      <c r="F5" s="93">
        <f>food_insecure</f>
        <v>5.7999999999999996E-2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2.7167039906550001</v>
      </c>
      <c r="D7" s="93">
        <f>diarrhoea_1_5mo</f>
        <v>2.6124756229499901</v>
      </c>
      <c r="E7" s="93">
        <f>diarrhoea_6_11mo</f>
        <v>2.6124756229499901</v>
      </c>
      <c r="F7" s="93">
        <f>diarrhoea_12_23mo</f>
        <v>2.0599225036700002</v>
      </c>
      <c r="G7" s="93">
        <f>diarrhoea_24_59mo</f>
        <v>2.0599225036700002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5.7999999999999996E-2</v>
      </c>
      <c r="F8" s="93">
        <f>food_insecure</f>
        <v>5.7999999999999996E-2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2.7167039906550001</v>
      </c>
      <c r="D12" s="93">
        <f>diarrhoea_1_5mo</f>
        <v>2.6124756229499901</v>
      </c>
      <c r="E12" s="93">
        <f>diarrhoea_6_11mo</f>
        <v>2.6124756229499901</v>
      </c>
      <c r="F12" s="93">
        <f>diarrhoea_12_23mo</f>
        <v>2.0599225036700002</v>
      </c>
      <c r="G12" s="93">
        <f>diarrhoea_24_59mo</f>
        <v>2.0599225036700002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5.7999999999999996E-2</v>
      </c>
      <c r="I15" s="93">
        <f>food_insecure</f>
        <v>5.7999999999999996E-2</v>
      </c>
      <c r="J15" s="93">
        <f>food_insecure</f>
        <v>5.7999999999999996E-2</v>
      </c>
      <c r="K15" s="93">
        <f>food_insecure</f>
        <v>5.7999999999999996E-2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0.57200000000000006</v>
      </c>
      <c r="M24" s="93">
        <f>famplan_unmet_need</f>
        <v>0.57200000000000006</v>
      </c>
      <c r="N24" s="93">
        <f>famplan_unmet_need</f>
        <v>0.57200000000000006</v>
      </c>
      <c r="O24" s="93">
        <f>famplan_unmet_need</f>
        <v>0.57200000000000006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0.11181025899505596</v>
      </c>
      <c r="M25" s="93">
        <f>(1-food_insecure)*(0.49)+food_insecure*(0.7)</f>
        <v>0.50217999999999996</v>
      </c>
      <c r="N25" s="93">
        <f>(1-food_insecure)*(0.49)+food_insecure*(0.7)</f>
        <v>0.50217999999999996</v>
      </c>
      <c r="O25" s="93">
        <f>(1-food_insecure)*(0.49)+food_insecure*(0.7)</f>
        <v>0.50217999999999996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4.7918682426452544E-2</v>
      </c>
      <c r="M26" s="93">
        <f>(1-food_insecure)*(0.21)+food_insecure*(0.3)</f>
        <v>0.21521999999999997</v>
      </c>
      <c r="N26" s="93">
        <f>(1-food_insecure)*(0.21)+food_insecure*(0.3)</f>
        <v>0.21521999999999997</v>
      </c>
      <c r="O26" s="93">
        <f>(1-food_insecure)*(0.21)+food_insecure*(0.3)</f>
        <v>0.21521999999999997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6.2920823593139538E-2</v>
      </c>
      <c r="M27" s="93">
        <f>(1-food_insecure)*(0.3)</f>
        <v>0.28259999999999996</v>
      </c>
      <c r="N27" s="93">
        <f>(1-food_insecure)*(0.3)</f>
        <v>0.28259999999999996</v>
      </c>
      <c r="O27" s="93">
        <f>(1-food_insecure)*(0.3)</f>
        <v>0.28259999999999996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0.77735023498535183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252588</v>
      </c>
      <c r="C2" s="75">
        <v>550000</v>
      </c>
      <c r="D2" s="75">
        <v>1001000</v>
      </c>
      <c r="E2" s="75">
        <v>825000</v>
      </c>
      <c r="F2" s="75">
        <v>626000</v>
      </c>
      <c r="G2" s="22">
        <f t="shared" ref="G2:G40" si="0">C2+D2+E2+F2</f>
        <v>3002000</v>
      </c>
      <c r="H2" s="22">
        <f t="shared" ref="H2:H40" si="1">(B2 + stillbirth*B2/(1000-stillbirth))/(1-abortion)</f>
        <v>294125.25021047372</v>
      </c>
      <c r="I2" s="22">
        <f>G2-H2</f>
        <v>2707874.7497895262</v>
      </c>
    </row>
    <row r="3" spans="1:9" ht="15.75" customHeight="1">
      <c r="A3" s="92">
        <f t="shared" ref="A3:A40" si="2">IF($A$2+ROW(A3)-2&lt;=end_year,A2+1,"")</f>
        <v>2021</v>
      </c>
      <c r="B3" s="74">
        <v>253876</v>
      </c>
      <c r="C3" s="75">
        <v>552000</v>
      </c>
      <c r="D3" s="75">
        <v>1014000</v>
      </c>
      <c r="E3" s="75">
        <v>840000</v>
      </c>
      <c r="F3" s="75">
        <v>645000</v>
      </c>
      <c r="G3" s="22">
        <f t="shared" si="0"/>
        <v>3051000</v>
      </c>
      <c r="H3" s="22">
        <f t="shared" si="1"/>
        <v>295625.05749455333</v>
      </c>
      <c r="I3" s="22">
        <f t="shared" ref="I3:I15" si="3">G3-H3</f>
        <v>2755374.9425054467</v>
      </c>
    </row>
    <row r="4" spans="1:9" ht="15.75" customHeight="1">
      <c r="A4" s="92">
        <f t="shared" si="2"/>
        <v>2022</v>
      </c>
      <c r="B4" s="74" t="e">
        <v>#N/A</v>
      </c>
      <c r="C4" s="75">
        <v>553000</v>
      </c>
      <c r="D4" s="75">
        <v>1026000</v>
      </c>
      <c r="E4" s="75">
        <v>854000</v>
      </c>
      <c r="F4" s="75">
        <v>664000</v>
      </c>
      <c r="G4" s="22">
        <f t="shared" si="0"/>
        <v>3097000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255770.22699999998</v>
      </c>
      <c r="C5" s="75">
        <v>555000</v>
      </c>
      <c r="D5" s="75">
        <v>1037000</v>
      </c>
      <c r="E5" s="75">
        <v>868000</v>
      </c>
      <c r="F5" s="75">
        <v>683000</v>
      </c>
      <c r="G5" s="22">
        <f t="shared" si="0"/>
        <v>3143000</v>
      </c>
      <c r="H5" s="22">
        <f t="shared" si="1"/>
        <v>297830.78377739503</v>
      </c>
      <c r="I5" s="22">
        <f t="shared" si="3"/>
        <v>2845169.2162226047</v>
      </c>
    </row>
    <row r="6" spans="1:9" ht="15.75" customHeight="1">
      <c r="A6" s="92" t="str">
        <f t="shared" si="2"/>
        <v/>
      </c>
      <c r="B6" s="74">
        <v>255701.79479999997</v>
      </c>
      <c r="C6" s="75">
        <v>556000</v>
      </c>
      <c r="D6" s="75">
        <v>1048000</v>
      </c>
      <c r="E6" s="75">
        <v>883000</v>
      </c>
      <c r="F6" s="75">
        <v>703000</v>
      </c>
      <c r="G6" s="22">
        <f t="shared" si="0"/>
        <v>3190000</v>
      </c>
      <c r="H6" s="22">
        <f t="shared" si="1"/>
        <v>297751.09813141247</v>
      </c>
      <c r="I6" s="22">
        <f t="shared" si="3"/>
        <v>2892248.9018685874</v>
      </c>
    </row>
    <row r="7" spans="1:9" ht="15.75" customHeight="1">
      <c r="A7" s="92" t="str">
        <f t="shared" si="2"/>
        <v/>
      </c>
      <c r="B7" s="74">
        <v>255518.27999999997</v>
      </c>
      <c r="C7" s="75">
        <v>557000</v>
      </c>
      <c r="D7" s="75">
        <v>1057000</v>
      </c>
      <c r="E7" s="75">
        <v>897000</v>
      </c>
      <c r="F7" s="75">
        <v>719000</v>
      </c>
      <c r="G7" s="22">
        <f t="shared" si="0"/>
        <v>3230000</v>
      </c>
      <c r="H7" s="22">
        <f t="shared" si="1"/>
        <v>297537.40493748663</v>
      </c>
      <c r="I7" s="22">
        <f t="shared" si="3"/>
        <v>2932462.5950625134</v>
      </c>
    </row>
    <row r="8" spans="1:9" ht="15.75" customHeight="1">
      <c r="A8" s="92" t="str">
        <f t="shared" si="2"/>
        <v/>
      </c>
      <c r="B8" s="74">
        <v>255320.71939999997</v>
      </c>
      <c r="C8" s="75">
        <v>558000</v>
      </c>
      <c r="D8" s="75">
        <v>1064000</v>
      </c>
      <c r="E8" s="75">
        <v>913000</v>
      </c>
      <c r="F8" s="75">
        <v>737000</v>
      </c>
      <c r="G8" s="22">
        <f t="shared" si="0"/>
        <v>3272000</v>
      </c>
      <c r="H8" s="22">
        <f t="shared" si="1"/>
        <v>297307.35615881649</v>
      </c>
      <c r="I8" s="22">
        <f t="shared" si="3"/>
        <v>2974692.6438411837</v>
      </c>
    </row>
    <row r="9" spans="1:9" ht="15.75" customHeight="1">
      <c r="A9" s="92" t="str">
        <f t="shared" si="2"/>
        <v/>
      </c>
      <c r="B9" s="74">
        <v>255032.48359999998</v>
      </c>
      <c r="C9" s="75">
        <v>558000</v>
      </c>
      <c r="D9" s="75">
        <v>1071000</v>
      </c>
      <c r="E9" s="75">
        <v>928000</v>
      </c>
      <c r="F9" s="75">
        <v>753000</v>
      </c>
      <c r="G9" s="22">
        <f t="shared" si="0"/>
        <v>3310000</v>
      </c>
      <c r="H9" s="22">
        <f t="shared" si="1"/>
        <v>296971.72094734717</v>
      </c>
      <c r="I9" s="22">
        <f t="shared" si="3"/>
        <v>3013028.2790526529</v>
      </c>
    </row>
    <row r="10" spans="1:9" ht="15.75" customHeight="1">
      <c r="A10" s="92" t="str">
        <f t="shared" si="2"/>
        <v/>
      </c>
      <c r="B10" s="74">
        <v>254633.74439999994</v>
      </c>
      <c r="C10" s="75">
        <v>558000</v>
      </c>
      <c r="D10" s="75">
        <v>1077000</v>
      </c>
      <c r="E10" s="75">
        <v>944000</v>
      </c>
      <c r="F10" s="75">
        <v>768000</v>
      </c>
      <c r="G10" s="22">
        <f t="shared" si="0"/>
        <v>3347000</v>
      </c>
      <c r="H10" s="22">
        <f t="shared" si="1"/>
        <v>296507.41042203031</v>
      </c>
      <c r="I10" s="22">
        <f t="shared" si="3"/>
        <v>3050492.5895779696</v>
      </c>
    </row>
    <row r="11" spans="1:9" ht="15.75" customHeight="1">
      <c r="A11" s="92" t="str">
        <f t="shared" si="2"/>
        <v/>
      </c>
      <c r="B11" s="74">
        <v>254105.79999999993</v>
      </c>
      <c r="C11" s="75">
        <v>558000</v>
      </c>
      <c r="D11" s="75">
        <v>1081000</v>
      </c>
      <c r="E11" s="75">
        <v>958000</v>
      </c>
      <c r="F11" s="75">
        <v>783000</v>
      </c>
      <c r="G11" s="22">
        <f t="shared" si="0"/>
        <v>3380000</v>
      </c>
      <c r="H11" s="22">
        <f t="shared" si="1"/>
        <v>295892.64733452332</v>
      </c>
      <c r="I11" s="22">
        <f t="shared" si="3"/>
        <v>3084107.3526654765</v>
      </c>
    </row>
    <row r="12" spans="1:9" ht="15.75" customHeight="1">
      <c r="A12" s="92" t="str">
        <f t="shared" si="2"/>
        <v/>
      </c>
      <c r="B12" s="74">
        <v>253488.87</v>
      </c>
      <c r="C12" s="75">
        <v>560000</v>
      </c>
      <c r="D12" s="75">
        <v>1085000</v>
      </c>
      <c r="E12" s="75">
        <v>972000</v>
      </c>
      <c r="F12" s="75">
        <v>798000</v>
      </c>
      <c r="G12" s="22">
        <f t="shared" si="0"/>
        <v>3415000</v>
      </c>
      <c r="H12" s="22">
        <f t="shared" si="1"/>
        <v>295174.26526327559</v>
      </c>
      <c r="I12" s="22">
        <f t="shared" si="3"/>
        <v>3119825.7347367243</v>
      </c>
    </row>
    <row r="13" spans="1:9" ht="15.75" customHeight="1">
      <c r="A13" s="92" t="str">
        <f t="shared" si="2"/>
        <v/>
      </c>
      <c r="B13" s="74">
        <v>547000</v>
      </c>
      <c r="C13" s="75">
        <v>988000</v>
      </c>
      <c r="D13" s="75">
        <v>812000</v>
      </c>
      <c r="E13" s="75">
        <v>607000</v>
      </c>
      <c r="F13" s="75">
        <v>6.6418732500000003E-3</v>
      </c>
      <c r="G13" s="22">
        <f t="shared" si="0"/>
        <v>2407000.0066418732</v>
      </c>
      <c r="H13" s="22">
        <f t="shared" si="1"/>
        <v>636952.31707416486</v>
      </c>
      <c r="I13" s="22">
        <f t="shared" si="3"/>
        <v>1770047.6895677084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6.6418732500000003E-3</v>
      </c>
    </row>
    <row r="4" spans="1:8" ht="15.75" customHeight="1">
      <c r="B4" s="24" t="s">
        <v>7</v>
      </c>
      <c r="C4" s="76">
        <v>0.19312262265657601</v>
      </c>
    </row>
    <row r="5" spans="1:8" ht="15.75" customHeight="1">
      <c r="B5" s="24" t="s">
        <v>8</v>
      </c>
      <c r="C5" s="76">
        <v>9.3753043941418285E-2</v>
      </c>
    </row>
    <row r="6" spans="1:8" ht="15.75" customHeight="1">
      <c r="B6" s="24" t="s">
        <v>10</v>
      </c>
      <c r="C6" s="76">
        <v>0.12408952149511399</v>
      </c>
    </row>
    <row r="7" spans="1:8" ht="15.75" customHeight="1">
      <c r="B7" s="24" t="s">
        <v>13</v>
      </c>
      <c r="C7" s="76">
        <v>0.26418885947613951</v>
      </c>
    </row>
    <row r="8" spans="1:8" ht="15.75" customHeight="1">
      <c r="B8" s="24" t="s">
        <v>14</v>
      </c>
      <c r="C8" s="76">
        <v>3.58136254530716E-4</v>
      </c>
    </row>
    <row r="9" spans="1:8" ht="15.75" customHeight="1">
      <c r="B9" s="24" t="s">
        <v>27</v>
      </c>
      <c r="C9" s="76">
        <v>0.16860677580322825</v>
      </c>
    </row>
    <row r="10" spans="1:8" ht="15.75" customHeight="1">
      <c r="B10" s="24" t="s">
        <v>15</v>
      </c>
      <c r="C10" s="76">
        <v>0.14923916712299312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5.8087215377389499E-2</v>
      </c>
      <c r="D14" s="76">
        <v>5.8087215377389499E-2</v>
      </c>
      <c r="E14" s="76">
        <v>5.1407242454044197E-2</v>
      </c>
      <c r="F14" s="76">
        <v>5.1407242454044197E-2</v>
      </c>
    </row>
    <row r="15" spans="1:8" ht="15.75" customHeight="1">
      <c r="B15" s="24" t="s">
        <v>16</v>
      </c>
      <c r="C15" s="76">
        <v>0.29823887846639602</v>
      </c>
      <c r="D15" s="76">
        <v>0.29823887846639602</v>
      </c>
      <c r="E15" s="76">
        <v>0.18182760275158799</v>
      </c>
      <c r="F15" s="76">
        <v>0.18182760275158799</v>
      </c>
    </row>
    <row r="16" spans="1:8" ht="15.75" customHeight="1">
      <c r="B16" s="24" t="s">
        <v>17</v>
      </c>
      <c r="C16" s="76">
        <v>1.9650209626491701E-2</v>
      </c>
      <c r="D16" s="76">
        <v>1.9650209626491701E-2</v>
      </c>
      <c r="E16" s="76">
        <v>1.49934887722187E-2</v>
      </c>
      <c r="F16" s="76">
        <v>1.49934887722187E-2</v>
      </c>
    </row>
    <row r="17" spans="1:8" ht="15.75" customHeight="1">
      <c r="B17" s="24" t="s">
        <v>18</v>
      </c>
      <c r="C17" s="76">
        <v>9.1707052445459195E-9</v>
      </c>
      <c r="D17" s="76">
        <v>9.1707052445459195E-9</v>
      </c>
      <c r="E17" s="76">
        <v>3.3369778643462497E-8</v>
      </c>
      <c r="F17" s="76">
        <v>3.3369778643462497E-8</v>
      </c>
    </row>
    <row r="18" spans="1:8" ht="15.75" customHeight="1">
      <c r="B18" s="24" t="s">
        <v>19</v>
      </c>
      <c r="C18" s="76">
        <v>1.18631302415655E-4</v>
      </c>
      <c r="D18" s="76">
        <v>1.18631302415655E-4</v>
      </c>
      <c r="E18" s="76">
        <v>1.65749260116177E-4</v>
      </c>
      <c r="F18" s="76">
        <v>1.65749260116177E-4</v>
      </c>
    </row>
    <row r="19" spans="1:8" ht="15.75" customHeight="1">
      <c r="B19" s="24" t="s">
        <v>20</v>
      </c>
      <c r="C19" s="76">
        <v>2.0029003770968702E-2</v>
      </c>
      <c r="D19" s="76">
        <v>2.0029003770968702E-2</v>
      </c>
      <c r="E19" s="76">
        <v>3.0083049598303799E-2</v>
      </c>
      <c r="F19" s="76">
        <v>3.0083049598303799E-2</v>
      </c>
    </row>
    <row r="20" spans="1:8" ht="15.75" customHeight="1">
      <c r="B20" s="24" t="s">
        <v>21</v>
      </c>
      <c r="C20" s="76">
        <v>1.9520521475222301E-2</v>
      </c>
      <c r="D20" s="76">
        <v>1.9520521475222301E-2</v>
      </c>
      <c r="E20" s="76">
        <v>0.130371099073085</v>
      </c>
      <c r="F20" s="76">
        <v>0.130371099073085</v>
      </c>
    </row>
    <row r="21" spans="1:8" ht="15.75" customHeight="1">
      <c r="B21" s="24" t="s">
        <v>22</v>
      </c>
      <c r="C21" s="76">
        <v>0.115839474852986</v>
      </c>
      <c r="D21" s="76">
        <v>0.115839474852986</v>
      </c>
      <c r="E21" s="76">
        <v>0.22456145642234901</v>
      </c>
      <c r="F21" s="76">
        <v>0.22456145642234901</v>
      </c>
    </row>
    <row r="22" spans="1:8" ht="15.75" customHeight="1">
      <c r="B22" s="24" t="s">
        <v>23</v>
      </c>
      <c r="C22" s="76">
        <v>0.46851605595742485</v>
      </c>
      <c r="D22" s="76">
        <v>0.46851605595742485</v>
      </c>
      <c r="E22" s="76">
        <v>0.36659027829851643</v>
      </c>
      <c r="F22" s="76">
        <v>0.36659027829851643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6.8099999999999994E-2</v>
      </c>
    </row>
    <row r="27" spans="1:8" ht="15.75" customHeight="1">
      <c r="B27" s="24" t="s">
        <v>39</v>
      </c>
      <c r="C27" s="76">
        <v>4.1399999999999999E-2</v>
      </c>
    </row>
    <row r="28" spans="1:8" ht="15.75" customHeight="1">
      <c r="B28" s="24" t="s">
        <v>40</v>
      </c>
      <c r="C28" s="76">
        <v>0.33340000000000003</v>
      </c>
    </row>
    <row r="29" spans="1:8" ht="15.75" customHeight="1">
      <c r="B29" s="24" t="s">
        <v>41</v>
      </c>
      <c r="C29" s="76">
        <v>0.129</v>
      </c>
    </row>
    <row r="30" spans="1:8" ht="15.75" customHeight="1">
      <c r="B30" s="24" t="s">
        <v>42</v>
      </c>
      <c r="C30" s="76">
        <v>9.0399999999999994E-2</v>
      </c>
    </row>
    <row r="31" spans="1:8" ht="15.75" customHeight="1">
      <c r="B31" s="24" t="s">
        <v>43</v>
      </c>
      <c r="C31" s="76">
        <v>5.0900000000000001E-2</v>
      </c>
    </row>
    <row r="32" spans="1:8" ht="15.75" customHeight="1">
      <c r="B32" s="24" t="s">
        <v>44</v>
      </c>
      <c r="C32" s="76">
        <v>1.0500000000000001E-2</v>
      </c>
    </row>
    <row r="33" spans="2:3" ht="15.75" customHeight="1">
      <c r="B33" s="24" t="s">
        <v>45</v>
      </c>
      <c r="C33" s="76">
        <v>8.3499999999999991E-2</v>
      </c>
    </row>
    <row r="34" spans="2:3" ht="15.75" customHeight="1">
      <c r="B34" s="24" t="s">
        <v>46</v>
      </c>
      <c r="C34" s="76">
        <v>0.19279999999776481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0.64320920849889629</v>
      </c>
      <c r="D2" s="77">
        <v>0.68430000000000002</v>
      </c>
      <c r="E2" s="77">
        <v>0.62840000000000007</v>
      </c>
      <c r="F2" s="77">
        <v>0.40500000000000003</v>
      </c>
      <c r="G2" s="77">
        <v>0.34090000000000004</v>
      </c>
    </row>
    <row r="3" spans="1:15" ht="15.75" customHeight="1">
      <c r="A3" s="5"/>
      <c r="B3" s="11" t="s">
        <v>118</v>
      </c>
      <c r="C3" s="77">
        <v>0.2208</v>
      </c>
      <c r="D3" s="77">
        <v>0.2208</v>
      </c>
      <c r="E3" s="77">
        <v>0.2167</v>
      </c>
      <c r="F3" s="77">
        <v>0.29530000000000001</v>
      </c>
      <c r="G3" s="77">
        <v>0.34399999999999997</v>
      </c>
    </row>
    <row r="4" spans="1:15" ht="15.75" customHeight="1">
      <c r="A4" s="5"/>
      <c r="B4" s="11" t="s">
        <v>116</v>
      </c>
      <c r="C4" s="78">
        <v>5.5500000000000001E-2</v>
      </c>
      <c r="D4" s="78">
        <v>5.5599999999999997E-2</v>
      </c>
      <c r="E4" s="78">
        <v>0.121</v>
      </c>
      <c r="F4" s="78">
        <v>0.19079999999999997</v>
      </c>
      <c r="G4" s="78">
        <v>0.2321</v>
      </c>
    </row>
    <row r="5" spans="1:15" ht="15.75" customHeight="1">
      <c r="A5" s="5"/>
      <c r="B5" s="11" t="s">
        <v>119</v>
      </c>
      <c r="C5" s="78">
        <v>3.9199999999999999E-2</v>
      </c>
      <c r="D5" s="78">
        <v>3.9300000000000002E-2</v>
      </c>
      <c r="E5" s="78">
        <v>3.39E-2</v>
      </c>
      <c r="F5" s="78">
        <v>0.10890000000000001</v>
      </c>
      <c r="G5" s="78">
        <v>8.3000000000000004E-2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0.87580000000000002</v>
      </c>
      <c r="D8" s="77">
        <v>0.87580000000000002</v>
      </c>
      <c r="E8" s="77">
        <v>0.9163</v>
      </c>
      <c r="F8" s="77">
        <v>0.93279999999999996</v>
      </c>
      <c r="G8" s="77">
        <v>0.96310000000000007</v>
      </c>
    </row>
    <row r="9" spans="1:15" ht="15.75" customHeight="1">
      <c r="B9" s="7" t="s">
        <v>121</v>
      </c>
      <c r="C9" s="77">
        <v>8.0199999999999994E-2</v>
      </c>
      <c r="D9" s="77">
        <v>8.0199999999999994E-2</v>
      </c>
      <c r="E9" s="77">
        <v>6.0599999999999994E-2</v>
      </c>
      <c r="F9" s="77">
        <v>4.58E-2</v>
      </c>
      <c r="G9" s="77">
        <v>3.1600000000000003E-2</v>
      </c>
    </row>
    <row r="10" spans="1:15" ht="15.75" customHeight="1">
      <c r="B10" s="7" t="s">
        <v>122</v>
      </c>
      <c r="C10" s="78">
        <v>2.7000000000000003E-2</v>
      </c>
      <c r="D10" s="78">
        <v>2.7000000000000003E-2</v>
      </c>
      <c r="E10" s="78">
        <v>1.21E-2</v>
      </c>
      <c r="F10" s="78">
        <v>1.66E-2</v>
      </c>
      <c r="G10" s="78">
        <v>3.7859E-3</v>
      </c>
    </row>
    <row r="11" spans="1:15" ht="15.75" customHeight="1">
      <c r="B11" s="7" t="s">
        <v>123</v>
      </c>
      <c r="C11" s="78">
        <v>1.7100000000000001E-2</v>
      </c>
      <c r="D11" s="78">
        <v>1.7100000000000001E-2</v>
      </c>
      <c r="E11" s="78">
        <v>1.1000000000000001E-2</v>
      </c>
      <c r="F11" s="78">
        <v>4.8463299999999994E-3</v>
      </c>
      <c r="G11" s="78">
        <v>1.4459E-3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0.81728989924999995</v>
      </c>
      <c r="D14" s="79">
        <v>0.77722719937100004</v>
      </c>
      <c r="E14" s="79">
        <v>0.77722719937100004</v>
      </c>
      <c r="F14" s="79">
        <v>0.50306668461399995</v>
      </c>
      <c r="G14" s="79">
        <v>0.50306668461399995</v>
      </c>
      <c r="H14" s="80">
        <v>0.38817000000000002</v>
      </c>
      <c r="I14" s="80">
        <v>0.38817000000000002</v>
      </c>
      <c r="J14" s="80">
        <v>0.38817000000000002</v>
      </c>
      <c r="K14" s="80">
        <v>0.38817000000000002</v>
      </c>
      <c r="L14" s="80">
        <v>0.30549999999999999</v>
      </c>
      <c r="M14" s="80">
        <v>0.30549999999999999</v>
      </c>
      <c r="N14" s="80">
        <v>0.30549999999999999</v>
      </c>
      <c r="O14" s="80">
        <v>0.30549999999999999</v>
      </c>
    </row>
    <row r="15" spans="1:15" ht="15.75" customHeight="1">
      <c r="B15" s="16" t="s">
        <v>68</v>
      </c>
      <c r="C15" s="77">
        <f t="shared" ref="C15:O15" si="0">iron_deficiency_anaemia*C14</f>
        <v>0.38544722422278788</v>
      </c>
      <c r="D15" s="77">
        <f t="shared" si="0"/>
        <v>0.36655300262846524</v>
      </c>
      <c r="E15" s="77">
        <f t="shared" si="0"/>
        <v>0.36655300262846524</v>
      </c>
      <c r="F15" s="77">
        <f t="shared" si="0"/>
        <v>0.23725443977879548</v>
      </c>
      <c r="G15" s="77">
        <f t="shared" si="0"/>
        <v>0.23725443977879548</v>
      </c>
      <c r="H15" s="77">
        <f t="shared" si="0"/>
        <v>0.18306729247952294</v>
      </c>
      <c r="I15" s="77">
        <f t="shared" si="0"/>
        <v>0.18306729247952294</v>
      </c>
      <c r="J15" s="77">
        <f t="shared" si="0"/>
        <v>0.18306729247952294</v>
      </c>
      <c r="K15" s="77">
        <f t="shared" si="0"/>
        <v>0.18306729247952294</v>
      </c>
      <c r="L15" s="77">
        <f t="shared" si="0"/>
        <v>0.14407877438363154</v>
      </c>
      <c r="M15" s="77">
        <f t="shared" si="0"/>
        <v>0.14407877438363154</v>
      </c>
      <c r="N15" s="77">
        <f t="shared" si="0"/>
        <v>0.14407877438363154</v>
      </c>
      <c r="O15" s="77">
        <f t="shared" si="0"/>
        <v>0.14407877438363154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0.67530000000000001</v>
      </c>
      <c r="D2" s="78">
        <v>0.5605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0.1051</v>
      </c>
      <c r="D3" s="78">
        <v>0.10460000000000001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0.20829999999999999</v>
      </c>
      <c r="D4" s="78">
        <v>0.31489999999999996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1.1300000000000088E-2</v>
      </c>
      <c r="D5" s="77">
        <f t="shared" ref="D5:G5" si="0">1-SUM(D2:D4)</f>
        <v>2.0000000000000018E-2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0.27259999999999995</v>
      </c>
      <c r="D2" s="28">
        <v>0.27549999999999997</v>
      </c>
      <c r="E2" s="28">
        <v>0.27690000000000003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1.4346129999999999E-2</v>
      </c>
      <c r="D4" s="28">
        <v>1.4331320000000002E-2</v>
      </c>
      <c r="E4" s="28">
        <v>1.4331320000000002E-2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0.77722719937100004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0.38817000000000002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0.30549999999999999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0.5605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26.452000000000002</v>
      </c>
      <c r="D13" s="28">
        <v>25.556999999999999</v>
      </c>
      <c r="E13" s="28">
        <v>24.719000000000001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51.401759028170218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39.731579279716094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310.49560891409544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0.79798866021750892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1.3310449941979889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1.3310449941979889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1.3310449941979889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1.3310449941979889</v>
      </c>
      <c r="E13" s="86" t="s">
        <v>201</v>
      </c>
    </row>
    <row r="14" spans="1:5" ht="15.75" customHeight="1">
      <c r="A14" s="11" t="s">
        <v>189</v>
      </c>
      <c r="B14" s="85">
        <v>0.121</v>
      </c>
      <c r="C14" s="85">
        <v>0.95</v>
      </c>
      <c r="D14" s="86">
        <v>12.863878723512006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12.863878723512006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0.57064452340735461</v>
      </c>
      <c r="E17" s="86" t="s">
        <v>201</v>
      </c>
    </row>
    <row r="18" spans="1:5" ht="15.75" customHeight="1">
      <c r="A18" s="53" t="s">
        <v>175</v>
      </c>
      <c r="B18" s="85">
        <v>0.46100000000000002</v>
      </c>
      <c r="C18" s="85">
        <v>0.95</v>
      </c>
      <c r="D18" s="86">
        <v>7.1893102094440149</v>
      </c>
      <c r="E18" s="86" t="s">
        <v>201</v>
      </c>
    </row>
    <row r="19" spans="1:5" ht="15.75" customHeight="1">
      <c r="A19" s="53" t="s">
        <v>174</v>
      </c>
      <c r="B19" s="85">
        <v>0.40899999999999997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9.7399777981275673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22.12118995836277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4.1866497120487418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18.431400895457706</v>
      </c>
      <c r="E24" s="86" t="s">
        <v>201</v>
      </c>
    </row>
    <row r="25" spans="1:5" ht="15.75" customHeight="1">
      <c r="A25" s="53" t="s">
        <v>87</v>
      </c>
      <c r="B25" s="85">
        <v>0.34</v>
      </c>
      <c r="C25" s="85">
        <v>0.95</v>
      </c>
      <c r="D25" s="86">
        <v>18.423846323973265</v>
      </c>
      <c r="E25" s="86" t="s">
        <v>201</v>
      </c>
    </row>
    <row r="26" spans="1:5" ht="15.75" customHeight="1">
      <c r="A26" s="53" t="s">
        <v>137</v>
      </c>
      <c r="B26" s="85">
        <v>0.251</v>
      </c>
      <c r="C26" s="85">
        <v>0.95</v>
      </c>
      <c r="D26" s="86">
        <v>4.8853065826846782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6.3034119246540099</v>
      </c>
      <c r="E27" s="86" t="s">
        <v>201</v>
      </c>
    </row>
    <row r="28" spans="1:5" ht="15.75" customHeight="1">
      <c r="A28" s="53" t="s">
        <v>84</v>
      </c>
      <c r="B28" s="85">
        <v>0.34899999999999998</v>
      </c>
      <c r="C28" s="85">
        <v>0.95</v>
      </c>
      <c r="D28" s="86">
        <v>0.78437763711205111</v>
      </c>
      <c r="E28" s="86" t="s">
        <v>201</v>
      </c>
    </row>
    <row r="29" spans="1:5" ht="15.75" customHeight="1">
      <c r="A29" s="53" t="s">
        <v>58</v>
      </c>
      <c r="B29" s="85">
        <v>0.40899999999999997</v>
      </c>
      <c r="C29" s="85">
        <v>0.95</v>
      </c>
      <c r="D29" s="86">
        <v>98.521408904830395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276.52018885275243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276.52018885275243</v>
      </c>
      <c r="E31" s="86" t="s">
        <v>201</v>
      </c>
    </row>
    <row r="32" spans="1:5" ht="15.75" customHeight="1">
      <c r="A32" s="53" t="s">
        <v>28</v>
      </c>
      <c r="B32" s="85">
        <v>0.17899999999999999</v>
      </c>
      <c r="C32" s="85">
        <v>0.95</v>
      </c>
      <c r="D32" s="86">
        <v>1.2100071782514628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0.16600000000000001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0.60699999999999998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0.92799999999999994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0.65900000000000003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1.9081412803428228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1.2311303277921413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2020-08-28T23:38:30Z</dcterms:modified>
</cp:coreProperties>
</file>