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FE9DF4D6-D252-4A42-B36C-CACF85B502D4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<sst xmlns="http://schemas.openxmlformats.org/spreadsheetml/2006/main" count="1109" uniqueCount="272">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</sst>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2334720</v>
      </c>
    </row>
    <row r="8" spans="1:3" ht="15" customHeight="1">
      <c r="B8" s="7" t="s">
        <v>106</v>
      </c>
      <c r="C8" s="66">
        <v>5.0000000000000001E-3</v>
      </c>
    </row>
    <row r="9" spans="1:3" ht="15" customHeight="1">
      <c r="B9" s="9" t="s">
        <v>107</v>
      </c>
      <c r="C9" s="67">
        <v>5.0000000000000001E-3</v>
      </c>
    </row>
    <row r="10" spans="1:3" ht="15" customHeight="1">
      <c r="B10" s="9" t="s">
        <v>105</v>
      </c>
      <c r="C10" s="67">
        <v>0.86682701110839799</v>
      </c>
    </row>
    <row r="11" spans="1:3" ht="15" customHeight="1">
      <c r="B11" s="7" t="s">
        <v>108</v>
      </c>
      <c r="C11" s="66">
        <v>0.872</v>
      </c>
    </row>
    <row r="12" spans="1:3" ht="15" customHeight="1">
      <c r="B12" s="7" t="s">
        <v>109</v>
      </c>
      <c r="C12" s="66">
        <v>0.92299999999999993</v>
      </c>
    </row>
    <row r="13" spans="1:3" ht="15" customHeight="1">
      <c r="B13" s="7" t="s">
        <v>110</v>
      </c>
      <c r="C13" s="66">
        <v>0.32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8.8000000000000009E-2</v>
      </c>
    </row>
    <row r="24" spans="1:3" ht="15" customHeight="1">
      <c r="B24" s="20" t="s">
        <v>102</v>
      </c>
      <c r="C24" s="67">
        <v>0.56720000000000004</v>
      </c>
    </row>
    <row r="25" spans="1:3" ht="15" customHeight="1">
      <c r="B25" s="20" t="s">
        <v>103</v>
      </c>
      <c r="C25" s="67">
        <v>0.32450000000000001</v>
      </c>
    </row>
    <row r="26" spans="1:3" ht="15" customHeight="1">
      <c r="B26" s="20" t="s">
        <v>104</v>
      </c>
      <c r="C26" s="67">
        <v>2.0299999999999999E-2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0.57299999999999995</v>
      </c>
    </row>
    <row r="30" spans="1:3" ht="14.25" customHeight="1">
      <c r="B30" s="30" t="s">
        <v>76</v>
      </c>
      <c r="C30" s="69">
        <v>0.03</v>
      </c>
    </row>
    <row r="31" spans="1:3" ht="14.25" customHeight="1">
      <c r="B31" s="30" t="s">
        <v>77</v>
      </c>
      <c r="C31" s="69">
        <v>0.03</v>
      </c>
    </row>
    <row r="32" spans="1:3" ht="14.25" customHeight="1">
      <c r="B32" s="30" t="s">
        <v>78</v>
      </c>
      <c r="C32" s="69">
        <v>0.36700000000000005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5.2</v>
      </c>
    </row>
    <row r="38" spans="1:5" ht="15" customHeight="1">
      <c r="B38" s="16" t="s">
        <v>91</v>
      </c>
      <c r="C38" s="68">
        <v>7.5</v>
      </c>
      <c r="D38" s="17"/>
      <c r="E38" s="18"/>
    </row>
    <row r="39" spans="1:5" ht="15" customHeight="1">
      <c r="B39" s="16" t="s">
        <v>90</v>
      </c>
      <c r="C39" s="68">
        <v>8.8000000000000007</v>
      </c>
      <c r="D39" s="17"/>
      <c r="E39" s="17"/>
    </row>
    <row r="40" spans="1:5" ht="15" customHeight="1">
      <c r="B40" s="16" t="s">
        <v>171</v>
      </c>
      <c r="C40" s="68">
        <v>0.15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8.8000000000000007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2.1099999999999997E-2</v>
      </c>
      <c r="D45" s="17"/>
    </row>
    <row r="46" spans="1:5" ht="15.75" customHeight="1">
      <c r="B46" s="16" t="s">
        <v>11</v>
      </c>
      <c r="C46" s="67">
        <v>7.4800000000000005E-2</v>
      </c>
      <c r="D46" s="17"/>
    </row>
    <row r="47" spans="1:5" ht="15.75" customHeight="1">
      <c r="B47" s="16" t="s">
        <v>12</v>
      </c>
      <c r="C47" s="67">
        <v>0.1323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0.77180000000000004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1.0934716428574998</v>
      </c>
      <c r="D51" s="17"/>
    </row>
    <row r="52" spans="1:4" ht="15" customHeight="1">
      <c r="B52" s="16" t="s">
        <v>125</v>
      </c>
      <c r="C52" s="65">
        <v>0.94389166738600006</v>
      </c>
    </row>
    <row r="53" spans="1:4" ht="15.75" customHeight="1">
      <c r="B53" s="16" t="s">
        <v>126</v>
      </c>
      <c r="C53" s="65">
        <v>0.94389166738600006</v>
      </c>
    </row>
    <row r="54" spans="1:4" ht="15.75" customHeight="1">
      <c r="B54" s="16" t="s">
        <v>127</v>
      </c>
      <c r="C54" s="65">
        <v>0.643732934526</v>
      </c>
    </row>
    <row r="55" spans="1:4" ht="15.75" customHeight="1">
      <c r="B55" s="16" t="s">
        <v>128</v>
      </c>
      <c r="C55" s="65">
        <v>0.643732934526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1.6202203499675955E-2</v>
      </c>
    </row>
    <row r="59" spans="1:4" ht="15.75" customHeight="1">
      <c r="B59" s="16" t="s">
        <v>132</v>
      </c>
      <c r="C59" s="66">
        <v>0.5899709657482215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387347</v>
      </c>
      <c r="C2" s="75">
        <v>954000</v>
      </c>
      <c r="D2" s="75">
        <v>2379000</v>
      </c>
      <c r="E2" s="75">
        <v>2825000</v>
      </c>
      <c r="F2" s="75">
        <v>2028000</v>
      </c>
      <c r="G2" s="22">
        <f t="shared" ref="G2:G40" si="0">C2+D2+E2+F2</f>
        <v>8186000</v>
      </c>
      <c r="H2" s="22">
        <f t="shared" ref="H2:H40" si="1">(B2 + stillbirth*B2/(1000-stillbirth))/(1-abortion)</f>
        <v>449179.21386360895</v>
      </c>
      <c r="I2" s="22">
        <f>G2-H2</f>
        <v>7736820.7861363906</v>
      </c>
    </row>
    <row r="3" spans="1:9" ht="15.75" customHeight="1">
      <c r="A3" s="92">
        <f t="shared" ref="A3:A40" si="2">IF($A$2+ROW(A3)-2&lt;=end_year,A2+1,"")</f>
        <v>2021</v>
      </c>
      <c r="B3" s="74">
        <v>376382</v>
      </c>
      <c r="C3" s="75">
        <v>979000</v>
      </c>
      <c r="D3" s="75">
        <v>2259000</v>
      </c>
      <c r="E3" s="75">
        <v>2893000</v>
      </c>
      <c r="F3" s="75">
        <v>2081000</v>
      </c>
      <c r="G3" s="22">
        <f t="shared" si="0"/>
        <v>8212000</v>
      </c>
      <c r="H3" s="22">
        <f t="shared" si="1"/>
        <v>436463.8705667344</v>
      </c>
      <c r="I3" s="22">
        <f t="shared" ref="I3:I15" si="3">G3-H3</f>
        <v>7775536.1294332659</v>
      </c>
    </row>
    <row r="4" spans="1:9" ht="15.75" customHeight="1">
      <c r="A4" s="92">
        <f t="shared" si="2"/>
        <v>2022</v>
      </c>
      <c r="B4" s="74" t="e">
        <v>#N/A</v>
      </c>
      <c r="C4" s="75">
        <v>1022000</v>
      </c>
      <c r="D4" s="75">
        <v>2156000</v>
      </c>
      <c r="E4" s="75">
        <v>2955000</v>
      </c>
      <c r="F4" s="75">
        <v>2136000</v>
      </c>
      <c r="G4" s="22">
        <f t="shared" si="0"/>
        <v>8269000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422109.56520000001</v>
      </c>
      <c r="C5" s="75">
        <v>1074000</v>
      </c>
      <c r="D5" s="75">
        <v>2075000</v>
      </c>
      <c r="E5" s="75">
        <v>3005000</v>
      </c>
      <c r="F5" s="75">
        <v>2197000</v>
      </c>
      <c r="G5" s="22">
        <f t="shared" si="0"/>
        <v>8351000</v>
      </c>
      <c r="H5" s="22">
        <f t="shared" si="1"/>
        <v>489490.92844618851</v>
      </c>
      <c r="I5" s="22">
        <f t="shared" si="3"/>
        <v>7861509.0715538114</v>
      </c>
    </row>
    <row r="6" spans="1:9" ht="15.75" customHeight="1">
      <c r="A6" s="92" t="str">
        <f t="shared" si="2"/>
        <v/>
      </c>
      <c r="B6" s="74">
        <v>413456.42440000002</v>
      </c>
      <c r="C6" s="75">
        <v>1122000</v>
      </c>
      <c r="D6" s="75">
        <v>2015000</v>
      </c>
      <c r="E6" s="75">
        <v>3039000</v>
      </c>
      <c r="F6" s="75">
        <v>2262000</v>
      </c>
      <c r="G6" s="22">
        <f t="shared" si="0"/>
        <v>8438000</v>
      </c>
      <c r="H6" s="22">
        <f t="shared" si="1"/>
        <v>479456.48650654493</v>
      </c>
      <c r="I6" s="22">
        <f t="shared" si="3"/>
        <v>7958543.513493455</v>
      </c>
    </row>
    <row r="7" spans="1:9" ht="15.75" customHeight="1">
      <c r="A7" s="92" t="str">
        <f t="shared" si="2"/>
        <v/>
      </c>
      <c r="B7" s="74">
        <v>404853.91800000001</v>
      </c>
      <c r="C7" s="75">
        <v>1157000</v>
      </c>
      <c r="D7" s="75">
        <v>1980000</v>
      </c>
      <c r="E7" s="75">
        <v>3051000</v>
      </c>
      <c r="F7" s="75">
        <v>2336000</v>
      </c>
      <c r="G7" s="22">
        <f t="shared" si="0"/>
        <v>8524000</v>
      </c>
      <c r="H7" s="22">
        <f t="shared" si="1"/>
        <v>469480.76173777523</v>
      </c>
      <c r="I7" s="22">
        <f t="shared" si="3"/>
        <v>8054519.2382622249</v>
      </c>
    </row>
    <row r="8" spans="1:9" ht="15.75" customHeight="1">
      <c r="A8" s="92" t="str">
        <f t="shared" si="2"/>
        <v/>
      </c>
      <c r="B8" s="74">
        <v>398241.27620000002</v>
      </c>
      <c r="C8" s="75">
        <v>1179000</v>
      </c>
      <c r="D8" s="75">
        <v>1967000</v>
      </c>
      <c r="E8" s="75">
        <v>3047000</v>
      </c>
      <c r="F8" s="75">
        <v>2413000</v>
      </c>
      <c r="G8" s="22">
        <f t="shared" si="0"/>
        <v>8606000</v>
      </c>
      <c r="H8" s="22">
        <f t="shared" si="1"/>
        <v>461812.54371805221</v>
      </c>
      <c r="I8" s="22">
        <f t="shared" si="3"/>
        <v>8144187.4562819479</v>
      </c>
    </row>
    <row r="9" spans="1:9" ht="15.75" customHeight="1">
      <c r="A9" s="92" t="str">
        <f t="shared" si="2"/>
        <v/>
      </c>
      <c r="B9" s="74">
        <v>391640.83520000003</v>
      </c>
      <c r="C9" s="75">
        <v>1188000</v>
      </c>
      <c r="D9" s="75">
        <v>1978000</v>
      </c>
      <c r="E9" s="75">
        <v>3023000</v>
      </c>
      <c r="F9" s="75">
        <v>2495000</v>
      </c>
      <c r="G9" s="22">
        <f t="shared" si="0"/>
        <v>8684000</v>
      </c>
      <c r="H9" s="22">
        <f t="shared" si="1"/>
        <v>454158.47411241924</v>
      </c>
      <c r="I9" s="22">
        <f t="shared" si="3"/>
        <v>8229841.5258875806</v>
      </c>
    </row>
    <row r="10" spans="1:9" ht="15.75" customHeight="1">
      <c r="A10" s="92" t="str">
        <f t="shared" si="2"/>
        <v/>
      </c>
      <c r="B10" s="74">
        <v>385044.69400000008</v>
      </c>
      <c r="C10" s="75">
        <v>1187000</v>
      </c>
      <c r="D10" s="75">
        <v>2008000</v>
      </c>
      <c r="E10" s="75">
        <v>2984000</v>
      </c>
      <c r="F10" s="75">
        <v>2578000</v>
      </c>
      <c r="G10" s="22">
        <f t="shared" si="0"/>
        <v>8757000</v>
      </c>
      <c r="H10" s="22">
        <f t="shared" si="1"/>
        <v>446509.39068399632</v>
      </c>
      <c r="I10" s="22">
        <f t="shared" si="3"/>
        <v>8310490.6093160035</v>
      </c>
    </row>
    <row r="11" spans="1:9" ht="15.75" customHeight="1">
      <c r="A11" s="92" t="str">
        <f t="shared" si="2"/>
        <v/>
      </c>
      <c r="B11" s="74">
        <v>378454.37360000005</v>
      </c>
      <c r="C11" s="75">
        <v>1181000</v>
      </c>
      <c r="D11" s="75">
        <v>2047000</v>
      </c>
      <c r="E11" s="75">
        <v>2931000</v>
      </c>
      <c r="F11" s="75">
        <v>2658000</v>
      </c>
      <c r="G11" s="22">
        <f t="shared" si="0"/>
        <v>8817000</v>
      </c>
      <c r="H11" s="22">
        <f t="shared" si="1"/>
        <v>438867.05723006133</v>
      </c>
      <c r="I11" s="22">
        <f t="shared" si="3"/>
        <v>8378132.9427699391</v>
      </c>
    </row>
    <row r="12" spans="1:9" ht="15.75" customHeight="1">
      <c r="A12" s="92" t="str">
        <f t="shared" si="2"/>
        <v/>
      </c>
      <c r="B12" s="74">
        <v>371862.47999999992</v>
      </c>
      <c r="C12" s="75">
        <v>1175000</v>
      </c>
      <c r="D12" s="75">
        <v>2092000</v>
      </c>
      <c r="E12" s="75">
        <v>2868000</v>
      </c>
      <c r="F12" s="75">
        <v>2731000</v>
      </c>
      <c r="G12" s="22">
        <f t="shared" si="0"/>
        <v>8866000</v>
      </c>
      <c r="H12" s="22">
        <f t="shared" si="1"/>
        <v>431222.89944616059</v>
      </c>
      <c r="I12" s="22">
        <f t="shared" si="3"/>
        <v>8434777.1005538385</v>
      </c>
    </row>
    <row r="13" spans="1:9" ht="15.75" customHeight="1">
      <c r="A13" s="92" t="str">
        <f t="shared" si="2"/>
        <v/>
      </c>
      <c r="B13" s="74">
        <v>944000</v>
      </c>
      <c r="C13" s="75">
        <v>2513000</v>
      </c>
      <c r="D13" s="75">
        <v>2749000</v>
      </c>
      <c r="E13" s="75">
        <v>1978000</v>
      </c>
      <c r="F13" s="75">
        <v>2.2939304999999998E-3</v>
      </c>
      <c r="G13" s="22">
        <f t="shared" si="0"/>
        <v>7240000.0022939304</v>
      </c>
      <c r="H13" s="22">
        <f t="shared" si="1"/>
        <v>1094690.7498631638</v>
      </c>
      <c r="I13" s="22">
        <f t="shared" si="3"/>
        <v>6145309.2524307668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2.2939304999999998E-3</v>
      </c>
    </row>
    <row r="4" spans="1:8" ht="15.75" customHeight="1">
      <c r="B4" s="24" t="s">
        <v>7</v>
      </c>
      <c r="C4" s="76">
        <v>0.14972967665596157</v>
      </c>
    </row>
    <row r="5" spans="1:8" ht="15.75" customHeight="1">
      <c r="B5" s="24" t="s">
        <v>8</v>
      </c>
      <c r="C5" s="76">
        <v>4.043556269256425E-2</v>
      </c>
    </row>
    <row r="6" spans="1:8" ht="15.75" customHeight="1">
      <c r="B6" s="24" t="s">
        <v>10</v>
      </c>
      <c r="C6" s="76">
        <v>0.10585682831091688</v>
      </c>
    </row>
    <row r="7" spans="1:8" ht="15.75" customHeight="1">
      <c r="B7" s="24" t="s">
        <v>13</v>
      </c>
      <c r="C7" s="76">
        <v>0.12582122435464771</v>
      </c>
    </row>
    <row r="8" spans="1:8" ht="15.75" customHeight="1">
      <c r="B8" s="24" t="s">
        <v>14</v>
      </c>
      <c r="C8" s="76">
        <v>1.3435265610009364E-6</v>
      </c>
    </row>
    <row r="9" spans="1:8" ht="15.75" customHeight="1">
      <c r="B9" s="24" t="s">
        <v>27</v>
      </c>
      <c r="C9" s="76">
        <v>0.26563195129308398</v>
      </c>
    </row>
    <row r="10" spans="1:8" ht="15.75" customHeight="1">
      <c r="B10" s="24" t="s">
        <v>15</v>
      </c>
      <c r="C10" s="76">
        <v>0.3102294826662646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9.2927736129330193E-3</v>
      </c>
      <c r="D14" s="76">
        <v>9.2927736129330193E-3</v>
      </c>
      <c r="E14" s="76">
        <v>3.3503146711101103E-3</v>
      </c>
      <c r="F14" s="76">
        <v>3.3503146711101103E-3</v>
      </c>
    </row>
    <row r="15" spans="1:8" ht="15.75" customHeight="1">
      <c r="B15" s="24" t="s">
        <v>16</v>
      </c>
      <c r="C15" s="76">
        <v>9.6057126940732596E-2</v>
      </c>
      <c r="D15" s="76">
        <v>9.6057126940732596E-2</v>
      </c>
      <c r="E15" s="76">
        <v>6.3686776931733205E-2</v>
      </c>
      <c r="F15" s="76">
        <v>6.3686776931733205E-2</v>
      </c>
    </row>
    <row r="16" spans="1:8" ht="15.75" customHeight="1">
      <c r="B16" s="24" t="s">
        <v>17</v>
      </c>
      <c r="C16" s="76">
        <v>3.8445338638439602E-2</v>
      </c>
      <c r="D16" s="76">
        <v>3.8445338638439602E-2</v>
      </c>
      <c r="E16" s="76">
        <v>5.0919217646390999E-2</v>
      </c>
      <c r="F16" s="76">
        <v>5.0919217646390999E-2</v>
      </c>
    </row>
    <row r="17" spans="1:8" ht="15.75" customHeight="1">
      <c r="B17" s="24" t="s">
        <v>18</v>
      </c>
      <c r="C17" s="76">
        <v>9.3201350134031405E-5</v>
      </c>
      <c r="D17" s="76">
        <v>9.3201350134031405E-5</v>
      </c>
      <c r="E17" s="76">
        <v>2.5776991938237799E-4</v>
      </c>
      <c r="F17" s="76">
        <v>2.5776991938237799E-4</v>
      </c>
    </row>
    <row r="18" spans="1:8" ht="15.75" customHeight="1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>
      <c r="B19" s="24" t="s">
        <v>20</v>
      </c>
      <c r="C19" s="76">
        <v>1.5541609354687499E-3</v>
      </c>
      <c r="D19" s="76">
        <v>1.5541609354687499E-3</v>
      </c>
      <c r="E19" s="76">
        <v>4.4755585535456499E-4</v>
      </c>
      <c r="F19" s="76">
        <v>4.4755585535456499E-4</v>
      </c>
    </row>
    <row r="20" spans="1:8" ht="15.75" customHeight="1">
      <c r="B20" s="24" t="s">
        <v>21</v>
      </c>
      <c r="C20" s="76">
        <v>1.2692647296269798E-2</v>
      </c>
      <c r="D20" s="76">
        <v>1.2692647296269798E-2</v>
      </c>
      <c r="E20" s="76">
        <v>6.4661575701255806E-3</v>
      </c>
      <c r="F20" s="76">
        <v>6.4661575701255806E-3</v>
      </c>
    </row>
    <row r="21" spans="1:8" ht="15.75" customHeight="1">
      <c r="B21" s="24" t="s">
        <v>22</v>
      </c>
      <c r="C21" s="76">
        <v>0.14333794611928799</v>
      </c>
      <c r="D21" s="76">
        <v>0.14333794611928799</v>
      </c>
      <c r="E21" s="76">
        <v>0.31124388385879398</v>
      </c>
      <c r="F21" s="76">
        <v>0.31124388385879398</v>
      </c>
    </row>
    <row r="22" spans="1:8" ht="15.75" customHeight="1">
      <c r="B22" s="24" t="s">
        <v>23</v>
      </c>
      <c r="C22" s="76">
        <v>0.69852680510673426</v>
      </c>
      <c r="D22" s="76">
        <v>0.69852680510673426</v>
      </c>
      <c r="E22" s="76">
        <v>0.56362832354710912</v>
      </c>
      <c r="F22" s="76">
        <v>0.56362832354710912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4.9599999999999998E-2</v>
      </c>
    </row>
    <row r="27" spans="1:8" ht="15.75" customHeight="1">
      <c r="B27" s="24" t="s">
        <v>39</v>
      </c>
      <c r="C27" s="76">
        <v>5.2999999999999999E-2</v>
      </c>
    </row>
    <row r="28" spans="1:8" ht="15.75" customHeight="1">
      <c r="B28" s="24" t="s">
        <v>40</v>
      </c>
      <c r="C28" s="76">
        <v>0.11019999999999999</v>
      </c>
    </row>
    <row r="29" spans="1:8" ht="15.75" customHeight="1">
      <c r="B29" s="24" t="s">
        <v>41</v>
      </c>
      <c r="C29" s="76">
        <v>0.1229</v>
      </c>
    </row>
    <row r="30" spans="1:8" ht="15.75" customHeight="1">
      <c r="B30" s="24" t="s">
        <v>42</v>
      </c>
      <c r="C30" s="76">
        <v>7.3899999999999993E-2</v>
      </c>
    </row>
    <row r="31" spans="1:8" ht="15.75" customHeight="1">
      <c r="B31" s="24" t="s">
        <v>43</v>
      </c>
      <c r="C31" s="76">
        <v>5.9800000000000006E-2</v>
      </c>
    </row>
    <row r="32" spans="1:8" ht="15.75" customHeight="1">
      <c r="B32" s="24" t="s">
        <v>44</v>
      </c>
      <c r="C32" s="76">
        <v>0.1202</v>
      </c>
    </row>
    <row r="33" spans="2:3" ht="15.75" customHeight="1">
      <c r="B33" s="24" t="s">
        <v>45</v>
      </c>
      <c r="C33" s="76">
        <v>0.11539999999999999</v>
      </c>
    </row>
    <row r="34" spans="2:3" ht="15.75" customHeight="1">
      <c r="B34" s="24" t="s">
        <v>46</v>
      </c>
      <c r="C34" s="76">
        <v>0.29499999999999998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0.65069589977220954</v>
      </c>
      <c r="D2" s="77">
        <v>0.74219999999999997</v>
      </c>
      <c r="E2" s="77">
        <v>0.72920000000000007</v>
      </c>
      <c r="F2" s="77">
        <v>0.62529999999999997</v>
      </c>
      <c r="G2" s="77">
        <v>0.61219999999999997</v>
      </c>
    </row>
    <row r="3" spans="1:15" ht="15.75" customHeight="1">
      <c r="A3" s="5"/>
      <c r="B3" s="11" t="s">
        <v>118</v>
      </c>
      <c r="C3" s="77">
        <v>0.1371</v>
      </c>
      <c r="D3" s="77">
        <v>0.1371</v>
      </c>
      <c r="E3" s="77">
        <v>0.13769999999999999</v>
      </c>
      <c r="F3" s="77">
        <v>0.19420000000000001</v>
      </c>
      <c r="G3" s="77">
        <v>0.22589999999999999</v>
      </c>
    </row>
    <row r="4" spans="1:15" ht="15.75" customHeight="1">
      <c r="A4" s="5"/>
      <c r="B4" s="11" t="s">
        <v>116</v>
      </c>
      <c r="C4" s="78">
        <v>7.3499999999999996E-2</v>
      </c>
      <c r="D4" s="78">
        <v>7.3599999999999999E-2</v>
      </c>
      <c r="E4" s="78">
        <v>7.1399999999999991E-2</v>
      </c>
      <c r="F4" s="78">
        <v>0.1075</v>
      </c>
      <c r="G4" s="78">
        <v>0.10310000000000001</v>
      </c>
    </row>
    <row r="5" spans="1:15" ht="15.75" customHeight="1">
      <c r="A5" s="5"/>
      <c r="B5" s="11" t="s">
        <v>119</v>
      </c>
      <c r="C5" s="78">
        <v>4.7199999999999999E-2</v>
      </c>
      <c r="D5" s="78">
        <v>4.7100000000000003E-2</v>
      </c>
      <c r="E5" s="78">
        <v>6.1600000000000002E-2</v>
      </c>
      <c r="F5" s="78">
        <v>7.2999999999999995E-2</v>
      </c>
      <c r="G5" s="78">
        <v>5.8799999999999998E-2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0.73680000000000012</v>
      </c>
      <c r="D8" s="77">
        <v>0.73680000000000012</v>
      </c>
      <c r="E8" s="77">
        <v>0.84200000000000008</v>
      </c>
      <c r="F8" s="77">
        <v>0.8881</v>
      </c>
      <c r="G8" s="77">
        <v>0.90200000000000002</v>
      </c>
    </row>
    <row r="9" spans="1:15" ht="15.75" customHeight="1">
      <c r="B9" s="7" t="s">
        <v>121</v>
      </c>
      <c r="C9" s="77">
        <v>0.14400000000000002</v>
      </c>
      <c r="D9" s="77">
        <v>0.14400000000000002</v>
      </c>
      <c r="E9" s="77">
        <v>9.4399999999999998E-2</v>
      </c>
      <c r="F9" s="77">
        <v>7.3700000000000002E-2</v>
      </c>
      <c r="G9" s="77">
        <v>6.5299999999999997E-2</v>
      </c>
    </row>
    <row r="10" spans="1:15" ht="15.75" customHeight="1">
      <c r="B10" s="7" t="s">
        <v>122</v>
      </c>
      <c r="C10" s="78">
        <v>6.9099999999999995E-2</v>
      </c>
      <c r="D10" s="78">
        <v>6.9099999999999995E-2</v>
      </c>
      <c r="E10" s="78">
        <v>4.07E-2</v>
      </c>
      <c r="F10" s="78">
        <v>2.4799999999999999E-2</v>
      </c>
      <c r="G10" s="78">
        <v>1.9299999999999998E-2</v>
      </c>
    </row>
    <row r="11" spans="1:15" ht="15.75" customHeight="1">
      <c r="B11" s="7" t="s">
        <v>123</v>
      </c>
      <c r="C11" s="78">
        <v>0.05</v>
      </c>
      <c r="D11" s="78">
        <v>0.05</v>
      </c>
      <c r="E11" s="78">
        <v>2.29E-2</v>
      </c>
      <c r="F11" s="78">
        <v>1.34E-2</v>
      </c>
      <c r="G11" s="78">
        <v>1.34E-2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0.40111343449999998</v>
      </c>
      <c r="D14" s="79">
        <v>0.364943678725</v>
      </c>
      <c r="E14" s="79">
        <v>0.364943678725</v>
      </c>
      <c r="F14" s="79">
        <v>0.146891302015</v>
      </c>
      <c r="G14" s="79">
        <v>0.146891302015</v>
      </c>
      <c r="H14" s="80">
        <v>0.24994</v>
      </c>
      <c r="I14" s="80">
        <v>0.24994</v>
      </c>
      <c r="J14" s="80">
        <v>0.24994</v>
      </c>
      <c r="K14" s="80">
        <v>0.24994</v>
      </c>
      <c r="L14" s="80">
        <v>0.23556999999999997</v>
      </c>
      <c r="M14" s="80">
        <v>0.23556999999999997</v>
      </c>
      <c r="N14" s="80">
        <v>0.23556999999999997</v>
      </c>
      <c r="O14" s="80">
        <v>0.23556999999999997</v>
      </c>
    </row>
    <row r="15" spans="1:15" ht="15.75" customHeight="1">
      <c r="B15" s="16" t="s">
        <v>68</v>
      </c>
      <c r="C15" s="77">
        <f t="shared" ref="C15:O15" si="0">iron_deficiency_anaemia*C14</f>
        <v>0.23664528032655097</v>
      </c>
      <c r="D15" s="77">
        <f t="shared" si="0"/>
        <v>0.21530617458109694</v>
      </c>
      <c r="E15" s="77">
        <f t="shared" si="0"/>
        <v>0.21530617458109694</v>
      </c>
      <c r="F15" s="77">
        <f t="shared" si="0"/>
        <v>8.6661603309803228E-2</v>
      </c>
      <c r="G15" s="77">
        <f t="shared" si="0"/>
        <v>8.6661603309803228E-2</v>
      </c>
      <c r="H15" s="77">
        <f t="shared" si="0"/>
        <v>0.14745734317911047</v>
      </c>
      <c r="I15" s="77">
        <f t="shared" si="0"/>
        <v>0.14745734317911047</v>
      </c>
      <c r="J15" s="77">
        <f t="shared" si="0"/>
        <v>0.14745734317911047</v>
      </c>
      <c r="K15" s="77">
        <f t="shared" si="0"/>
        <v>0.14745734317911047</v>
      </c>
      <c r="L15" s="77">
        <f t="shared" si="0"/>
        <v>0.13897946040130851</v>
      </c>
      <c r="M15" s="77">
        <f t="shared" si="0"/>
        <v>0.13897946040130851</v>
      </c>
      <c r="N15" s="77">
        <f t="shared" si="0"/>
        <v>0.13897946040130851</v>
      </c>
      <c r="O15" s="77">
        <f t="shared" si="0"/>
        <v>0.13897946040130851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0.32630000000000003</v>
      </c>
      <c r="D2" s="78">
        <v>0.17519999999999999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0.4894</v>
      </c>
      <c r="D3" s="78">
        <v>0.32750000000000001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9.0700000000000003E-2</v>
      </c>
      <c r="D4" s="78">
        <v>0.37280000000000002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9.3599999999999905E-2</v>
      </c>
      <c r="D5" s="77">
        <f t="shared" ref="D5:G5" si="0">1-SUM(D2:D4)</f>
        <v>0.12449999999999994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0.15890000000000001</v>
      </c>
      <c r="D2" s="28">
        <v>0.1608</v>
      </c>
      <c r="E2" s="28">
        <v>0.16160000000000002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4.4700000000000004E-2</v>
      </c>
      <c r="D4" s="28">
        <v>4.4700000000000004E-2</v>
      </c>
      <c r="E4" s="28">
        <v>4.4700000000000004E-2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0.364943678725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0.24994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0.23556999999999997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0.17519999999999999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8.8829999999999991</v>
      </c>
      <c r="D13" s="28">
        <v>8.7119999999999997</v>
      </c>
      <c r="E13" s="28">
        <v>8.5440000000000005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0.15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45.538469166818018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42.692246247747654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218.57280306643503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8.9825738217550022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1.2694476897582214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1.2694476897582214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1.2694476897582214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1.2694476897582214</v>
      </c>
      <c r="E13" s="86" t="s">
        <v>201</v>
      </c>
    </row>
    <row r="14" spans="1:5" ht="15.75" customHeight="1">
      <c r="A14" s="11" t="s">
        <v>189</v>
      </c>
      <c r="B14" s="85">
        <v>1.6E-2</v>
      </c>
      <c r="C14" s="85">
        <v>0.95</v>
      </c>
      <c r="D14" s="86">
        <v>13.709958147768248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13.709958147768248</v>
      </c>
      <c r="E15" s="86" t="s">
        <v>201</v>
      </c>
    </row>
    <row r="16" spans="1:5" ht="15.75" customHeight="1">
      <c r="A16" s="53" t="s">
        <v>57</v>
      </c>
      <c r="B16" s="85">
        <v>0.41100000000000003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0.44919677959070564</v>
      </c>
      <c r="E17" s="86" t="s">
        <v>201</v>
      </c>
    </row>
    <row r="18" spans="1:5" ht="15.75" customHeight="1">
      <c r="A18" s="53" t="s">
        <v>175</v>
      </c>
      <c r="B18" s="85">
        <v>0.14199999999999999</v>
      </c>
      <c r="C18" s="85">
        <v>0.95</v>
      </c>
      <c r="D18" s="86">
        <v>5.0978270834575747</v>
      </c>
      <c r="E18" s="86" t="s">
        <v>201</v>
      </c>
    </row>
    <row r="19" spans="1:5" ht="15.75" customHeight="1">
      <c r="A19" s="53" t="s">
        <v>174</v>
      </c>
      <c r="B19" s="85">
        <v>0.33799999999999997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93.973155012451954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23.487909719040392</v>
      </c>
      <c r="E22" s="86" t="s">
        <v>201</v>
      </c>
    </row>
    <row r="23" spans="1:5" ht="15.75" customHeight="1">
      <c r="A23" s="53" t="s">
        <v>34</v>
      </c>
      <c r="B23" s="85">
        <v>0</v>
      </c>
      <c r="C23" s="85">
        <v>0.95</v>
      </c>
      <c r="D23" s="86">
        <v>4.5674458261497017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19.711165685025637</v>
      </c>
      <c r="E24" s="86" t="s">
        <v>201</v>
      </c>
    </row>
    <row r="25" spans="1:5" ht="15.75" customHeight="1">
      <c r="A25" s="53" t="s">
        <v>87</v>
      </c>
      <c r="B25" s="85">
        <v>0.41499999999999998</v>
      </c>
      <c r="C25" s="85">
        <v>0.95</v>
      </c>
      <c r="D25" s="86">
        <v>19.709008974154518</v>
      </c>
      <c r="E25" s="86" t="s">
        <v>201</v>
      </c>
    </row>
    <row r="26" spans="1:5" ht="15.75" customHeight="1">
      <c r="A26" s="53" t="s">
        <v>137</v>
      </c>
      <c r="B26" s="85">
        <v>3.4000000000000002E-2</v>
      </c>
      <c r="C26" s="85">
        <v>0.95</v>
      </c>
      <c r="D26" s="86">
        <v>4.8954984850913421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5.4112733508838291</v>
      </c>
      <c r="E27" s="86" t="s">
        <v>201</v>
      </c>
    </row>
    <row r="28" spans="1:5" ht="15.75" customHeight="1">
      <c r="A28" s="53" t="s">
        <v>84</v>
      </c>
      <c r="B28" s="85">
        <v>0.59200000000000008</v>
      </c>
      <c r="C28" s="85">
        <v>0.95</v>
      </c>
      <c r="D28" s="86">
        <v>0.74213888852916565</v>
      </c>
      <c r="E28" s="86" t="s">
        <v>201</v>
      </c>
    </row>
    <row r="29" spans="1:5" ht="15.75" customHeight="1">
      <c r="A29" s="53" t="s">
        <v>58</v>
      </c>
      <c r="B29" s="85">
        <v>0.33799999999999997</v>
      </c>
      <c r="C29" s="85">
        <v>0.95</v>
      </c>
      <c r="D29" s="86">
        <v>85.139330298277699</v>
      </c>
      <c r="E29" s="86" t="s">
        <v>201</v>
      </c>
    </row>
    <row r="30" spans="1:5" ht="15.75" customHeight="1">
      <c r="A30" s="53" t="s">
        <v>67</v>
      </c>
      <c r="B30" s="85">
        <v>0</v>
      </c>
      <c r="C30" s="85">
        <v>0.95</v>
      </c>
      <c r="D30" s="86">
        <v>214.66698583044186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214.66698583044186</v>
      </c>
      <c r="E31" s="86" t="s">
        <v>201</v>
      </c>
    </row>
    <row r="32" spans="1:5" ht="15.75" customHeight="1">
      <c r="A32" s="53" t="s">
        <v>28</v>
      </c>
      <c r="B32" s="85">
        <v>0</v>
      </c>
      <c r="C32" s="85">
        <v>0.95</v>
      </c>
      <c r="D32" s="86">
        <v>0.93094042298659452</v>
      </c>
      <c r="E32" s="86" t="s">
        <v>201</v>
      </c>
    </row>
    <row r="33" spans="1:6" ht="15.75" customHeight="1">
      <c r="A33" s="53" t="s">
        <v>83</v>
      </c>
      <c r="B33" s="85">
        <v>0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0.96200000000000008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0.93799999999999994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0.62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0</v>
      </c>
      <c r="C38" s="85">
        <v>0.95</v>
      </c>
      <c r="D38" s="86">
        <v>1.9543468925697665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0.95372502495263356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1.0934716428574998</v>
      </c>
      <c r="C2" s="26">
        <f>'Baseline year population inputs'!C52</f>
        <v>0.94389166738600006</v>
      </c>
      <c r="D2" s="26">
        <f>'Baseline year population inputs'!C53</f>
        <v>0.94389166738600006</v>
      </c>
      <c r="E2" s="26">
        <f>'Baseline year population inputs'!C54</f>
        <v>0.643732934526</v>
      </c>
      <c r="F2" s="26">
        <f>'Baseline year population inputs'!C55</f>
        <v>0.643732934526</v>
      </c>
    </row>
    <row r="3" spans="1:6" ht="15.75" customHeight="1">
      <c r="A3" s="3" t="s">
        <v>65</v>
      </c>
      <c r="B3" s="26">
        <f>frac_mam_1month * 2.6</f>
        <v>0.17965999999999999</v>
      </c>
      <c r="C3" s="26">
        <f>frac_mam_1_5months * 2.6</f>
        <v>0.17965999999999999</v>
      </c>
      <c r="D3" s="26">
        <f>frac_mam_6_11months * 2.6</f>
        <v>0.10582</v>
      </c>
      <c r="E3" s="26">
        <f>frac_mam_12_23months * 2.6</f>
        <v>6.4479999999999996E-2</v>
      </c>
      <c r="F3" s="26">
        <f>frac_mam_24_59months * 2.6</f>
        <v>5.0179999999999995E-2</v>
      </c>
    </row>
    <row r="4" spans="1:6" ht="15.75" customHeight="1">
      <c r="A4" s="3" t="s">
        <v>66</v>
      </c>
      <c r="B4" s="26">
        <f>frac_sam_1month * 2.6</f>
        <v>0.13</v>
      </c>
      <c r="C4" s="26">
        <f>frac_sam_1_5months * 2.6</f>
        <v>0.13</v>
      </c>
      <c r="D4" s="26">
        <f>frac_sam_6_11months * 2.6</f>
        <v>5.9540000000000003E-2</v>
      </c>
      <c r="E4" s="26">
        <f>frac_sam_12_23months * 2.6</f>
        <v>3.4840000000000003E-2</v>
      </c>
      <c r="F4" s="26">
        <f>frac_sam_24_59months * 2.6</f>
        <v>3.4840000000000003E-2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1.0934716428574998</v>
      </c>
      <c r="D7" s="93">
        <f>diarrhoea_1_5mo</f>
        <v>0.94389166738600006</v>
      </c>
      <c r="E7" s="93">
        <f>diarrhoea_6_11mo</f>
        <v>0.94389166738600006</v>
      </c>
      <c r="F7" s="93">
        <f>diarrhoea_12_23mo</f>
        <v>0.643732934526</v>
      </c>
      <c r="G7" s="93">
        <f>diarrhoea_24_59mo</f>
        <v>0.643732934526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1.0934716428574998</v>
      </c>
      <c r="D12" s="93">
        <f>diarrhoea_1_5mo</f>
        <v>0.94389166738600006</v>
      </c>
      <c r="E12" s="93">
        <f>diarrhoea_6_11mo</f>
        <v>0.94389166738600006</v>
      </c>
      <c r="F12" s="93">
        <f>diarrhoea_12_23mo</f>
        <v>0.643732934526</v>
      </c>
      <c r="G12" s="93">
        <f>diarrhoea_24_59mo</f>
        <v>0.643732934526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0.872</v>
      </c>
      <c r="I18" s="93">
        <f>frac_PW_health_facility</f>
        <v>0.872</v>
      </c>
      <c r="J18" s="93">
        <f>frac_PW_health_facility</f>
        <v>0.872</v>
      </c>
      <c r="K18" s="93">
        <f>frac_PW_health_facility</f>
        <v>0.872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0.32</v>
      </c>
      <c r="M24" s="93">
        <f>famplan_unmet_need</f>
        <v>0.32</v>
      </c>
      <c r="N24" s="93">
        <f>famplan_unmet_need</f>
        <v>0.32</v>
      </c>
      <c r="O24" s="93">
        <f>famplan_unmet_need</f>
        <v>0.32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6.5394596195221158E-2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2.8026255512237641E-2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3.9752137184143201E-2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0.86682701110839799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2020-08-28T23:41:42Z</dcterms:modified>
</cp:coreProperties>
</file>