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bookViews>
    <workbookView xWindow="0" yWindow="460" windowWidth="19220" windowHeight="14620" tabRatio="888" firstSheet="22" activeTab="2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to include" sheetId="44" r:id="rId28"/>
  </sheets>
  <externalReferences>
    <externalReference r:id="rId29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2" i="21" l="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B6" i="7"/>
  <c r="C6" i="7"/>
  <c r="D6" i="7"/>
  <c r="E6" i="7"/>
  <c r="F6" i="7"/>
  <c r="D43" i="20"/>
  <c r="B5" i="7"/>
  <c r="C5" i="7"/>
  <c r="D5" i="7"/>
  <c r="E5" i="7"/>
  <c r="F5" i="7"/>
  <c r="D42" i="20"/>
  <c r="F5" i="29"/>
  <c r="F6" i="29"/>
  <c r="G5" i="29"/>
  <c r="G6" i="29"/>
  <c r="H5" i="29"/>
  <c r="H6" i="29"/>
  <c r="I5" i="29"/>
  <c r="I6" i="29"/>
  <c r="J5" i="29"/>
  <c r="J6" i="29"/>
  <c r="K6" i="29"/>
  <c r="L6" i="29"/>
  <c r="M6" i="29"/>
  <c r="N6" i="29"/>
  <c r="O6" i="29"/>
  <c r="E6" i="29"/>
  <c r="C6" i="1"/>
  <c r="C45" i="1"/>
  <c r="C39" i="1"/>
  <c r="E2" i="46"/>
  <c r="D2" i="46"/>
  <c r="C2" i="46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Nick</author>
    <author>Janka Petravic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<sst xmlns="http://schemas.openxmlformats.org/spreadsheetml/2006/main" count="1284" uniqueCount="270">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</sst>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13" fillId="0" borderId="0" xfId="0" applyFont="1" applyAlignment="1">
      <alignment horizontal="center" vertical="center"/>
    </xf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Bangladesh/2017Nov/InputForCode_Banglade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cost and coverage"/>
      <sheetName val="Programs to include"/>
    </sheetNames>
    <sheetDataSet>
      <sheetData sheetId="0">
        <row r="7">
          <cell r="C7">
            <v>0.35199999999999998</v>
          </cell>
        </row>
        <row r="8">
          <cell r="C8">
            <v>0.36</v>
          </cell>
        </row>
        <row r="9">
          <cell r="C9">
            <v>0.1</v>
          </cell>
        </row>
        <row r="27">
          <cell r="C27">
            <v>0.8</v>
          </cell>
        </row>
        <row r="28">
          <cell r="C28">
            <v>0.12</v>
          </cell>
        </row>
        <row r="29">
          <cell r="C29">
            <v>0.05</v>
          </cell>
        </row>
        <row r="30">
          <cell r="C30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8">
        <v>2017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v>401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81" t="s">
        <v>111</v>
      </c>
      <c r="C33" s="39">
        <v>3032037</v>
      </c>
      <c r="D33" s="86"/>
      <c r="E33" s="85"/>
    </row>
    <row r="34" spans="1:5" ht="15" customHeight="1" x14ac:dyDescent="0.2">
      <c r="B34" s="81" t="s">
        <v>112</v>
      </c>
      <c r="C34" s="39">
        <v>4756743</v>
      </c>
      <c r="D34" s="86"/>
      <c r="E34" s="86"/>
    </row>
    <row r="35" spans="1:5" ht="15.75" customHeight="1" x14ac:dyDescent="0.2">
      <c r="B35" s="81" t="s">
        <v>113</v>
      </c>
      <c r="C35" s="39">
        <v>3406589</v>
      </c>
      <c r="D35" s="86"/>
    </row>
    <row r="36" spans="1:5" ht="15.75" customHeight="1" x14ac:dyDescent="0.2">
      <c r="B36" s="81" t="s">
        <v>114</v>
      </c>
      <c r="C36" s="39">
        <v>2174712</v>
      </c>
      <c r="D36" s="86"/>
    </row>
    <row r="37" spans="1:5" ht="15.75" customHeight="1" x14ac:dyDescent="0.2">
      <c r="B37" s="81"/>
      <c r="C37" s="87"/>
      <c r="D37" s="86"/>
    </row>
    <row r="38" spans="1:5" ht="15.75" customHeight="1" x14ac:dyDescent="0.2">
      <c r="B38" s="81"/>
      <c r="C38" s="87"/>
      <c r="D38" s="86"/>
    </row>
    <row r="39" spans="1:5" ht="15.75" customHeight="1" x14ac:dyDescent="0.2">
      <c r="A39" s="10" t="s">
        <v>209</v>
      </c>
      <c r="B39" s="81" t="s">
        <v>111</v>
      </c>
      <c r="C39" s="37">
        <f>C33-C45</f>
        <v>2722830.7358748955</v>
      </c>
      <c r="D39" s="86"/>
      <c r="E39" s="85"/>
    </row>
    <row r="40" spans="1:5" ht="15" customHeight="1" x14ac:dyDescent="0.2">
      <c r="B40" s="81" t="s">
        <v>112</v>
      </c>
      <c r="C40" s="37">
        <f t="shared" ref="C40:C42" si="0">C34-C46</f>
        <v>3655781.3019787949</v>
      </c>
      <c r="D40" s="86"/>
      <c r="E40" s="86"/>
    </row>
    <row r="41" spans="1:5" ht="15.75" customHeight="1" x14ac:dyDescent="0.2">
      <c r="B41" s="81" t="s">
        <v>113</v>
      </c>
      <c r="C41" s="37">
        <f t="shared" si="0"/>
        <v>2593751.3208226422</v>
      </c>
      <c r="D41" s="86"/>
    </row>
    <row r="42" spans="1:5" ht="15.75" customHeight="1" x14ac:dyDescent="0.2">
      <c r="B42" s="81" t="s">
        <v>114</v>
      </c>
      <c r="C42" s="37">
        <f t="shared" si="0"/>
        <v>1963889.5471874289</v>
      </c>
      <c r="D42" s="86"/>
    </row>
    <row r="43" spans="1:5" ht="15.75" customHeight="1" x14ac:dyDescent="0.2">
      <c r="B43" s="81"/>
      <c r="C43" s="38"/>
      <c r="D43" s="86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81" t="s">
        <v>115</v>
      </c>
      <c r="C45" s="32">
        <f>C51*$C$6</f>
        <v>309206.26412510435</v>
      </c>
    </row>
    <row r="46" spans="1:5" ht="15.75" customHeight="1" x14ac:dyDescent="0.2">
      <c r="B46" s="81" t="s">
        <v>116</v>
      </c>
      <c r="C46" s="32">
        <f t="shared" ref="C46:C48" si="1">C52*$C$6</f>
        <v>1100961.6980212049</v>
      </c>
    </row>
    <row r="47" spans="1:5" ht="15.75" customHeight="1" x14ac:dyDescent="0.2">
      <c r="B47" s="81" t="s">
        <v>117</v>
      </c>
      <c r="C47" s="32">
        <f t="shared" si="1"/>
        <v>812837.6791773577</v>
      </c>
    </row>
    <row r="48" spans="1:5" ht="15.75" customHeight="1" x14ac:dyDescent="0.2">
      <c r="B48" s="81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81" t="s">
        <v>115</v>
      </c>
      <c r="C51" s="112">
        <v>0.12704523580365737</v>
      </c>
    </row>
    <row r="52" spans="1:3" ht="15.75" customHeight="1" x14ac:dyDescent="0.2">
      <c r="B52" s="81" t="s">
        <v>116</v>
      </c>
      <c r="C52" s="112">
        <v>0.4523580365736285</v>
      </c>
    </row>
    <row r="53" spans="1:3" ht="15.75" customHeight="1" x14ac:dyDescent="0.2">
      <c r="B53" s="81" t="s">
        <v>117</v>
      </c>
      <c r="C53" s="112">
        <v>0.33397497593840231</v>
      </c>
    </row>
    <row r="54" spans="1:3" ht="15.75" customHeight="1" x14ac:dyDescent="0.2">
      <c r="B54" s="81" t="s">
        <v>118</v>
      </c>
      <c r="C54" s="112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topLeftCell="A3" workbookViewId="0">
      <selection activeCell="A19" sqref="A19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36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36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36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36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36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36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36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36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36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36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36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36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36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36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36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36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36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36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36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36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36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36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36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36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36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36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36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36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36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36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36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36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36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36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36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36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36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36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36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36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36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36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36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36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36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70">
        <v>1</v>
      </c>
      <c r="E51" s="70">
        <v>1</v>
      </c>
      <c r="F51" s="70">
        <v>0.95</v>
      </c>
      <c r="G51" s="70">
        <v>0.95</v>
      </c>
      <c r="H51" s="70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1" t="s">
        <v>161</v>
      </c>
      <c r="B2" s="72" t="s">
        <v>73</v>
      </c>
      <c r="C2" s="72"/>
      <c r="D2" s="72"/>
      <c r="E2" s="73"/>
    </row>
    <row r="3" spans="1:5" x14ac:dyDescent="0.15">
      <c r="A3" s="74"/>
      <c r="B3" s="75" t="s">
        <v>6</v>
      </c>
      <c r="C3" s="75"/>
      <c r="D3" s="121" t="s">
        <v>165</v>
      </c>
      <c r="E3" s="76"/>
    </row>
    <row r="4" spans="1:5" x14ac:dyDescent="0.15">
      <c r="A4" s="74"/>
      <c r="B4" s="75" t="s">
        <v>7</v>
      </c>
      <c r="C4" s="75"/>
      <c r="D4" s="121" t="s">
        <v>165</v>
      </c>
      <c r="E4" s="76"/>
    </row>
    <row r="5" spans="1:5" x14ac:dyDescent="0.15">
      <c r="A5" s="74"/>
      <c r="B5" s="75" t="s">
        <v>8</v>
      </c>
      <c r="C5" s="75"/>
      <c r="D5" s="122" t="s">
        <v>165</v>
      </c>
      <c r="E5" s="76"/>
    </row>
    <row r="6" spans="1:5" x14ac:dyDescent="0.15">
      <c r="A6" s="74"/>
      <c r="B6" s="75" t="s">
        <v>9</v>
      </c>
      <c r="C6" s="75"/>
      <c r="D6" s="122" t="s">
        <v>165</v>
      </c>
      <c r="E6" s="76"/>
    </row>
    <row r="7" spans="1:5" x14ac:dyDescent="0.15">
      <c r="A7" s="77"/>
      <c r="B7" s="78" t="s">
        <v>98</v>
      </c>
      <c r="C7" s="79"/>
      <c r="D7" s="79"/>
      <c r="E7" s="80"/>
    </row>
    <row r="9" spans="1:5" x14ac:dyDescent="0.15">
      <c r="A9" s="71" t="s">
        <v>162</v>
      </c>
      <c r="B9" s="72" t="s">
        <v>73</v>
      </c>
      <c r="C9" s="72"/>
      <c r="D9" s="72"/>
      <c r="E9" s="73"/>
    </row>
    <row r="10" spans="1:5" x14ac:dyDescent="0.15">
      <c r="A10" s="74"/>
      <c r="B10" s="75" t="s">
        <v>6</v>
      </c>
      <c r="C10" s="75"/>
      <c r="D10" s="75"/>
      <c r="E10" s="76"/>
    </row>
    <row r="11" spans="1:5" x14ac:dyDescent="0.15">
      <c r="A11" s="74"/>
      <c r="B11" s="75" t="s">
        <v>7</v>
      </c>
      <c r="C11" s="75"/>
      <c r="D11" s="75"/>
      <c r="E11" s="76"/>
    </row>
    <row r="12" spans="1:5" x14ac:dyDescent="0.15">
      <c r="A12" s="74"/>
      <c r="B12" s="75" t="s">
        <v>8</v>
      </c>
      <c r="C12" s="75"/>
      <c r="D12" s="75"/>
      <c r="E12" s="76"/>
    </row>
    <row r="13" spans="1:5" x14ac:dyDescent="0.15">
      <c r="A13" s="74"/>
      <c r="B13" s="75" t="s">
        <v>9</v>
      </c>
      <c r="C13" s="75"/>
      <c r="D13" s="75"/>
      <c r="E13" s="76"/>
    </row>
    <row r="14" spans="1:5" x14ac:dyDescent="0.15">
      <c r="A14" s="77"/>
      <c r="B14" s="78" t="s">
        <v>98</v>
      </c>
      <c r="C14" s="79"/>
      <c r="D14" s="79"/>
      <c r="E14" s="80"/>
    </row>
    <row r="16" spans="1:5" x14ac:dyDescent="0.15">
      <c r="A16" s="71" t="s">
        <v>163</v>
      </c>
      <c r="B16" s="72" t="s">
        <v>73</v>
      </c>
      <c r="C16" s="72"/>
      <c r="D16" s="72"/>
      <c r="E16" s="73"/>
    </row>
    <row r="17" spans="1:5" x14ac:dyDescent="0.15">
      <c r="A17" s="74"/>
      <c r="B17" s="75" t="s">
        <v>6</v>
      </c>
      <c r="C17" s="75"/>
      <c r="D17" s="75"/>
      <c r="E17" s="76"/>
    </row>
    <row r="18" spans="1:5" x14ac:dyDescent="0.15">
      <c r="A18" s="74"/>
      <c r="B18" s="75" t="s">
        <v>7</v>
      </c>
      <c r="C18" s="75"/>
      <c r="D18" s="75"/>
      <c r="E18" s="76"/>
    </row>
    <row r="19" spans="1:5" x14ac:dyDescent="0.15">
      <c r="A19" s="74"/>
      <c r="B19" s="75" t="s">
        <v>8</v>
      </c>
      <c r="C19" s="75"/>
      <c r="D19" s="75"/>
      <c r="E19" s="76"/>
    </row>
    <row r="20" spans="1:5" x14ac:dyDescent="0.15">
      <c r="A20" s="74"/>
      <c r="B20" s="75" t="s">
        <v>9</v>
      </c>
      <c r="C20" s="75"/>
      <c r="D20" s="75"/>
      <c r="E20" s="76"/>
    </row>
    <row r="21" spans="1:5" x14ac:dyDescent="0.15">
      <c r="A21" s="77"/>
      <c r="B21" s="78" t="s">
        <v>98</v>
      </c>
      <c r="C21" s="79"/>
      <c r="D21" s="79"/>
      <c r="E21" s="8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F34" sqref="F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L10" sqref="L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4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4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4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05" t="s">
        <v>48</v>
      </c>
      <c r="C1" s="106" t="s">
        <v>234</v>
      </c>
      <c r="D1" s="106" t="s">
        <v>235</v>
      </c>
      <c r="E1" s="106" t="s">
        <v>236</v>
      </c>
      <c r="F1" s="1"/>
    </row>
    <row r="2" spans="1:6" x14ac:dyDescent="0.15">
      <c r="A2" t="s">
        <v>268</v>
      </c>
      <c r="B2" s="75" t="s">
        <v>51</v>
      </c>
      <c r="C2" s="107">
        <f>'Distribution births'!C2</f>
        <v>5.6000000000000001E-2</v>
      </c>
      <c r="D2" s="107">
        <f>'Distribution births'!C3</f>
        <v>5.0000000000000001E-3</v>
      </c>
      <c r="E2" s="107">
        <f>'Distribution births'!C4</f>
        <v>0</v>
      </c>
      <c r="F2" s="9"/>
    </row>
    <row r="3" spans="1:6" x14ac:dyDescent="0.15">
      <c r="B3" s="75" t="s">
        <v>49</v>
      </c>
      <c r="C3" s="107">
        <v>0.8</v>
      </c>
      <c r="D3" s="107">
        <v>0.8</v>
      </c>
      <c r="E3" s="107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17" zoomScale="70" zoomScaleNormal="70" workbookViewId="0">
      <selection activeCell="B33" sqref="B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'[1]Baseline year demographics'!C8</f>
        <v>0.36</v>
      </c>
      <c r="F6" s="26">
        <f>'[1]Baseline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'[1]Baseline year demographics'!C8*(1-'[1]Baseline year demographics'!C9)</f>
        <v>0.32400000000000001</v>
      </c>
      <c r="F7" s="26">
        <f>'[1]Baseline year demographics'!C8*(1-'[1]Baseline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'[1]Baseline year demographics'!C8*'[1]Baseline year demographics'!C9</f>
        <v>3.5999999999999997E-2</v>
      </c>
      <c r="F8" s="26">
        <f>'[1]Baseline year demographics'!C8*'[1]Baseline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(1-'[1]Baseline year demographics'!$C9)</f>
        <v>0.9</v>
      </c>
      <c r="F9" s="26">
        <f>(1-'[1]Baseline year demographics'!$C9)</f>
        <v>0.9</v>
      </c>
      <c r="G9" s="26">
        <f>(1-'[1]Baseline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'[1]Baseline year demographics'!$C9</f>
        <v>0.1</v>
      </c>
      <c r="F10" s="26">
        <f>'[1]Baseline year demographics'!$C9</f>
        <v>0.1</v>
      </c>
      <c r="G10" s="26">
        <f>'[1]Baseline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8">
        <v>0</v>
      </c>
      <c r="D11" s="142">
        <f>'[1]Baseline year demographics'!$C8</f>
        <v>0.36</v>
      </c>
      <c r="E11" s="142">
        <f>'[1]Baseline year demographics'!$C8</f>
        <v>0.36</v>
      </c>
      <c r="F11" s="142">
        <f>'[1]Baseline year demographics'!$C8</f>
        <v>0.36</v>
      </c>
      <c r="G11" s="142">
        <f>'[1]Baseline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'[1]Baseline year demographics'!$C$8</f>
        <v>0.36</v>
      </c>
      <c r="I15" s="26">
        <f>'[1]Baseline year demographics'!$C$8</f>
        <v>0.36</v>
      </c>
      <c r="J15" s="26">
        <f>'[1]Baseline year demographics'!$C$8</f>
        <v>0.36</v>
      </c>
      <c r="K15" s="26">
        <f>'[1]Baseline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1-'[1]Baseline year demographics'!$C9</f>
        <v>0.9</v>
      </c>
      <c r="I16" s="3">
        <f>1-'[1]Baseline year demographics'!$C9</f>
        <v>0.9</v>
      </c>
      <c r="J16" s="3">
        <f>1-'[1]Baseline year demographics'!$C9</f>
        <v>0.9</v>
      </c>
      <c r="K16" s="3">
        <f>1-'[1]Baseline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'[1]Baseline year demographics'!$C9</f>
        <v>0.1</v>
      </c>
      <c r="I17" s="26">
        <f>'[1]Baseline year demographics'!$C9</f>
        <v>0.1</v>
      </c>
      <c r="J17" s="26">
        <f>'[1]Baseline year demographics'!$C9</f>
        <v>0.1</v>
      </c>
      <c r="K17" s="26">
        <f>'[1]Baseline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1-'[1]Baseline year demographics'!$C9</f>
        <v>0.9</v>
      </c>
      <c r="I18" s="31">
        <f xml:space="preserve"> 1-'[1]Baseline year demographics'!$C9</f>
        <v>0.9</v>
      </c>
      <c r="J18" s="31">
        <f xml:space="preserve"> 1-'[1]Baseline year demographics'!$C9</f>
        <v>0.9</v>
      </c>
      <c r="K18" s="31">
        <f xml:space="preserve"> 1-'[1]Baseline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'[1]Baseline year demographics'!$C9</f>
        <v>0.1</v>
      </c>
      <c r="I19" s="31">
        <f>'[1]Baseline year demographics'!$C9</f>
        <v>0.1</v>
      </c>
      <c r="J19" s="31">
        <f>'[1]Baseline year demographics'!$C9</f>
        <v>0.1</v>
      </c>
      <c r="K19" s="31">
        <f>'[1]Baseline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'[1]Baseline year demographics'!$C9</f>
        <v>0.1</v>
      </c>
      <c r="I20" s="31">
        <f>'[1]Baseline year demographics'!$C9</f>
        <v>0.1</v>
      </c>
      <c r="J20" s="31">
        <f>'[1]Baseline year demographics'!$C9</f>
        <v>0.1</v>
      </c>
      <c r="K20" s="31">
        <f>'[1]Baseline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'[1]Baseline year demographics'!$C$8*(1-'[1]Baseline year demographics'!$C$9)*1*'[1]Baseline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'[1]Baseline year demographics'!$C$8*(1-'[1]Baseline year demographics'!$C$9)*(0.7)*'[1]Baseline year demographics'!$C$7</f>
        <v>7.9833599999999991E-2</v>
      </c>
      <c r="M23" s="26">
        <f>'[1]Baseline year demographics'!$C$8*(1-'[1]Baseline year demographics'!$C$9)*(0.7)</f>
        <v>0.2268</v>
      </c>
      <c r="N23" s="26">
        <f>'[1]Baseline year demographics'!$C$8*(1-'[1]Baseline year demographics'!$C$9)*(0.7)</f>
        <v>0.2268</v>
      </c>
      <c r="O23" s="26">
        <f>'[1]Baseline year demographics'!$C$8*(1-'[1]Baseline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'[1]Baseline year demographics'!$C$8*(1-'[1]Baseline year demographics'!$C$9)*(0.3)*'[1]Baseline year demographics'!$C$7</f>
        <v>3.4214399999999999E-2</v>
      </c>
      <c r="M24" s="26">
        <f>'[1]Baseline year demographics'!$C$8*(1-'[1]Baseline year demographics'!$C$9)*(0.3)</f>
        <v>9.7199999999999995E-2</v>
      </c>
      <c r="N24" s="26">
        <f>'[1]Baseline year demographics'!$C$8*(1-'[1]Baseline year demographics'!$C$9)*(0.3)</f>
        <v>9.7199999999999995E-2</v>
      </c>
      <c r="O24" s="26">
        <f>'[1]Baseline year demographics'!$C$8*(1-'[1]Baseline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(1-'[1]Baseline year demographics'!$C$8)*(1-'[1]Baseline year demographics'!$C$9)*1*'[1]Baseline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(1-'[1]Baseline year demographics'!$C$8)*(1-'[1]Baseline year demographics'!$C$9)*(0.49)*'[1]Baseline year demographics'!$C$7</f>
        <v>9.9348480000000017E-2</v>
      </c>
      <c r="M26" s="26">
        <f>(1-'[1]Baseline year demographics'!$C$8)*(1-'[1]Baseline year demographics'!$C$9)*(0.49)</f>
        <v>0.28224000000000005</v>
      </c>
      <c r="N26" s="26">
        <f>(1-'[1]Baseline year demographics'!$C$8)*(1-'[1]Baseline year demographics'!$C$9)*(0.49)</f>
        <v>0.28224000000000005</v>
      </c>
      <c r="O26" s="26">
        <f>(1-'[1]Baseline year demographics'!$C$8)*(1-'[1]Baseline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(1-'[1]Baseline year demographics'!$C$8)*(1-'[1]Baseline year demographics'!$C$9)*(0.21)*'[1]Baseline year demographics'!$C$7</f>
        <v>4.2577919999999998E-2</v>
      </c>
      <c r="M27" s="26">
        <f>(1-'[1]Baseline year demographics'!$C$8)*(1-'[1]Baseline year demographics'!$C$9)*(0.21)</f>
        <v>0.12096000000000001</v>
      </c>
      <c r="N27" s="26">
        <f>(1-'[1]Baseline year demographics'!$C$8)*(1-'[1]Baseline year demographics'!$C$9)*(0.21)</f>
        <v>0.12096000000000001</v>
      </c>
      <c r="O27" s="26">
        <f>(1-'[1]Baseline year demographics'!$C$8)*(1-'[1]Baseline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(1-'[1]Baseline year demographics'!$C$8)*(1-'[1]Baseline year demographics'!$C$9)*(0.3)*'[1]Baseline year demographics'!$C$7</f>
        <v>6.0825600000000001E-2</v>
      </c>
      <c r="M28" s="26">
        <f>(1-'[1]Baseline year demographics'!$C$8)*(1-'[1]Baseline year demographics'!$C$9)*(0.3)</f>
        <v>0.17280000000000001</v>
      </c>
      <c r="N28" s="26">
        <f>(1-'[1]Baseline year demographics'!$C$8)*(1-'[1]Baseline year demographics'!$C$9)*(0.3)</f>
        <v>0.17280000000000001</v>
      </c>
      <c r="O28" s="26">
        <f>(1-'[1]Baseline year demographics'!$C$8)*(1-'[1]Baseline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'[1]Baseline year demographics'!$C$8*('[1]Baseline year demographics'!$C$9)*1*'[1]Baseline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'[1]Baseline year demographics'!$C$8*('[1]Baseline year demographics'!$C$9)*(0.7)*'[1]Baseline year demographics'!$C$7</f>
        <v>8.8703999999999988E-3</v>
      </c>
      <c r="M30" s="26">
        <f>'[1]Baseline year demographics'!$C$8*('[1]Baseline year demographics'!$C$9)*(0.7)</f>
        <v>2.5199999999999997E-2</v>
      </c>
      <c r="N30" s="26">
        <f>'[1]Baseline year demographics'!$C$8*('[1]Baseline year demographics'!$C$9)*(0.7)</f>
        <v>2.5199999999999997E-2</v>
      </c>
      <c r="O30" s="26">
        <f>'[1]Baseline year demographics'!$C$8*('[1]Baseline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'[1]Baseline year demographics'!$C$8*('[1]Baseline year demographics'!$C$9)*(0.3)*'[1]Baseline year demographics'!$C$7</f>
        <v>3.8015999999999992E-3</v>
      </c>
      <c r="M31" s="26">
        <f>'[1]Baseline year demographics'!$C$8*(1-'[1]Baseline year demographics'!$C$9)*(0.3)</f>
        <v>9.7199999999999995E-2</v>
      </c>
      <c r="N31" s="26">
        <f>'[1]Baseline year demographics'!$C$8*(1-'[1]Baseline year demographics'!$C$9)*(0.3)</f>
        <v>9.7199999999999995E-2</v>
      </c>
      <c r="O31" s="26">
        <f>'[1]Baseline year demographics'!$C$8*(1-'[1]Baseline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(1-'[1]Baseline year demographics'!$C$8)*('[1]Baseline year demographics'!$C$9)*1*'[1]Baseline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(1-'[1]Baseline year demographics'!$C$8)*('[1]Baseline year demographics'!$C$9)*(0.49)*'[1]Baseline year demographics'!$C$7</f>
        <v>1.1038719999999998E-2</v>
      </c>
      <c r="M33" s="26">
        <f>(1-'[1]Baseline year demographics'!$C$8)*('[1]Baseline year demographics'!$C$9)*(0.49)</f>
        <v>3.1359999999999999E-2</v>
      </c>
      <c r="N33" s="26">
        <f>(1-'[1]Baseline year demographics'!$C$8)*('[1]Baseline year demographics'!$C$9)*(0.49)</f>
        <v>3.1359999999999999E-2</v>
      </c>
      <c r="O33" s="26">
        <f>(1-'[1]Baseline year demographics'!$C$8)*('[1]Baseline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(1-'[1]Baseline year demographics'!$C$8)*('[1]Baseline year demographics'!$C$9)*(0.21)*'[1]Baseline year demographics'!$C$7</f>
        <v>4.7308799999999998E-3</v>
      </c>
      <c r="M34" s="26">
        <f>(1-'[1]Baseline year demographics'!$C$8)*('[1]Baseline year demographics'!$C$9)*(0.21)</f>
        <v>1.3440000000000001E-2</v>
      </c>
      <c r="N34" s="26">
        <f>(1-'[1]Baseline year demographics'!$C$8)*('[1]Baseline year demographics'!$C$9)*(0.21)</f>
        <v>1.3440000000000001E-2</v>
      </c>
      <c r="O34" s="26">
        <f>(1-'[1]Baseline year demographics'!$C$8)*('[1]Baseline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(1-'[1]Baseline year demographics'!$C$8)*('[1]Baseline year demographics'!$C$9)*(0.3)*'[1]Baseline year demographics'!$C$7</f>
        <v>6.7583999999999986E-3</v>
      </c>
      <c r="M35" s="26">
        <f>(1-'[1]Baseline year demographics'!$C$8)*('[1]Baseline year demographics'!$C$9)*(0.3)</f>
        <v>1.9199999999999998E-2</v>
      </c>
      <c r="N35" s="26">
        <f>(1-'[1]Baseline year demographics'!$C$8)*('[1]Baseline year demographics'!$C$9)*(0.3)</f>
        <v>1.9199999999999998E-2</v>
      </c>
      <c r="O35" s="26">
        <f>(1-'[1]Baseline year demographics'!$C$8)*('[1]Baseline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11">
        <v>1</v>
      </c>
      <c r="M36" s="111">
        <v>1</v>
      </c>
      <c r="N36" s="111">
        <v>1</v>
      </c>
      <c r="O36" s="111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'[1]Baseline year demographics'!$C$29/SUM('[1]Baseline year demographics'!$C$29:$C$32)</f>
        <v>0.5</v>
      </c>
      <c r="M37" s="26">
        <f>'[1]Baseline year demographics'!$C$29/SUM('[1]Baseline year demographics'!$C$29:$C$32)</f>
        <v>0.5</v>
      </c>
      <c r="N37" s="26">
        <f>'[1]Baseline year demographics'!$C$29/SUM('[1]Baseline year demographics'!$C$29:$C$32)</f>
        <v>0.5</v>
      </c>
      <c r="O37" s="26">
        <f>'[1]Baseline year demographics'!$C$29/SUM('[1]Baseline year demographics'!$C$29:$C$32)</f>
        <v>0.5</v>
      </c>
    </row>
    <row r="38" spans="1:15" ht="15.75" customHeight="1" x14ac:dyDescent="0.15">
      <c r="B38" s="12"/>
      <c r="C38" s="3"/>
      <c r="D38" s="3"/>
      <c r="E38" s="103"/>
      <c r="F38" s="103"/>
      <c r="G38" s="103"/>
      <c r="H38" s="103"/>
      <c r="I38" s="103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v>0.1</v>
      </c>
      <c r="D49" s="31">
        <f>'[1]Baseline year demographics'!$C9</f>
        <v>0.1</v>
      </c>
      <c r="E49" s="31">
        <f>'[1]Baseline year demographics'!$C9</f>
        <v>0.1</v>
      </c>
      <c r="F49" s="31">
        <f>'[1]Baseline year demographics'!$C9</f>
        <v>0.1</v>
      </c>
      <c r="G49" s="31">
        <f>'[1]Baseline year demographics'!$C9</f>
        <v>0.1</v>
      </c>
      <c r="H49" s="31">
        <f>'[1]Baseline year demographics'!$C9</f>
        <v>0.1</v>
      </c>
      <c r="I49" s="31">
        <f>'[1]Baseline year demographics'!$C9</f>
        <v>0.1</v>
      </c>
      <c r="J49" s="31">
        <f>'[1]Baseline year demographics'!$C9</f>
        <v>0.1</v>
      </c>
      <c r="K49" s="31">
        <f>'[1]Baseline year demographics'!$C9</f>
        <v>0.1</v>
      </c>
      <c r="L49" s="31">
        <f>'[1]Baseline year demographics'!$C9</f>
        <v>0.1</v>
      </c>
      <c r="M49" s="31">
        <f>'[1]Baseline year demographics'!$C9</f>
        <v>0.1</v>
      </c>
      <c r="N49" s="31">
        <f>'[1]Baseline year demographics'!$C9</f>
        <v>0.1</v>
      </c>
      <c r="O49" s="31">
        <f>'[1]Baseline year demographics'!$C9</f>
        <v>0.1</v>
      </c>
    </row>
    <row r="50" spans="1:15" s="11" customFormat="1" ht="15.75" customHeight="1" x14ac:dyDescent="0.15">
      <c r="B50" s="12" t="s">
        <v>144</v>
      </c>
      <c r="C50" s="108">
        <v>0</v>
      </c>
      <c r="D50" s="108">
        <v>0</v>
      </c>
      <c r="E50" s="109">
        <f>'[1]Baseline year demographics'!$C28</f>
        <v>0.12</v>
      </c>
      <c r="F50" s="109">
        <f>'[1]Baseline year demographics'!$C28</f>
        <v>0.12</v>
      </c>
      <c r="G50" s="109">
        <f>'[1]Baseline year demographics'!$C28</f>
        <v>0.12</v>
      </c>
      <c r="H50" s="109">
        <f>'[1]Baseline year demographics'!$C28</f>
        <v>0.12</v>
      </c>
      <c r="I50" s="109">
        <f>'[1]Baseline year demographics'!$C28</f>
        <v>0.12</v>
      </c>
      <c r="J50" s="109">
        <f>'[1]Baseline year demographics'!$C28</f>
        <v>0.12</v>
      </c>
      <c r="K50" s="109">
        <f>'[1]Baseline year demographics'!$C28</f>
        <v>0.12</v>
      </c>
      <c r="L50" s="109">
        <f>'[1]Baseline year demographics'!$C28</f>
        <v>0.12</v>
      </c>
      <c r="M50" s="109">
        <f>'[1]Baseline year demographics'!$C28</f>
        <v>0.12</v>
      </c>
      <c r="N50" s="109">
        <f>'[1]Baseline year demographics'!$C28</f>
        <v>0.12</v>
      </c>
      <c r="O50" s="109">
        <f>'[1]Baseline year demographics'!$C28</f>
        <v>0.12</v>
      </c>
    </row>
    <row r="51" spans="1:15" s="11" customFormat="1" ht="15.75" customHeight="1" x14ac:dyDescent="0.15">
      <c r="B51" s="12" t="s">
        <v>145</v>
      </c>
      <c r="C51" s="108">
        <v>0</v>
      </c>
      <c r="D51" s="108">
        <v>0</v>
      </c>
      <c r="E51" s="108">
        <f>'[1]Baseline year demographics'!$C29</f>
        <v>0.05</v>
      </c>
      <c r="F51" s="108">
        <f>'[1]Baseline year demographics'!$C29</f>
        <v>0.05</v>
      </c>
      <c r="G51" s="108">
        <f>'[1]Baseline year demographics'!$C29</f>
        <v>0.05</v>
      </c>
      <c r="H51" s="108">
        <f>'[1]Baseline year demographics'!$C29</f>
        <v>0.05</v>
      </c>
      <c r="I51" s="108">
        <f>'[1]Baseline year demographics'!$C29</f>
        <v>0.05</v>
      </c>
      <c r="J51" s="108">
        <f>'[1]Baseline year demographics'!$C29</f>
        <v>0.05</v>
      </c>
      <c r="K51" s="108">
        <f>'[1]Baseline year demographics'!$C29</f>
        <v>0.05</v>
      </c>
      <c r="L51" s="108">
        <f>'[1]Baseline year demographics'!$C29</f>
        <v>0.05</v>
      </c>
      <c r="M51" s="108">
        <f>'[1]Baseline year demographics'!$C29</f>
        <v>0.05</v>
      </c>
      <c r="N51" s="108">
        <f>'[1]Baseline year demographics'!$C29</f>
        <v>0.05</v>
      </c>
      <c r="O51" s="108">
        <f>'[1]Baseline year demographics'!$C29</f>
        <v>0.05</v>
      </c>
    </row>
    <row r="52" spans="1:15" s="11" customFormat="1" ht="15.75" customHeight="1" x14ac:dyDescent="0.15">
      <c r="B52" s="12" t="s">
        <v>146</v>
      </c>
      <c r="C52" s="108">
        <v>0</v>
      </c>
      <c r="D52" s="108">
        <v>0</v>
      </c>
      <c r="E52" s="108">
        <f>'[1]Baseline year demographics'!$C27</f>
        <v>0.8</v>
      </c>
      <c r="F52" s="108">
        <f>'[1]Baseline year demographics'!$C27</f>
        <v>0.8</v>
      </c>
      <c r="G52" s="108">
        <f>'[1]Baseline year demographics'!$C27</f>
        <v>0.8</v>
      </c>
      <c r="H52" s="108">
        <f>'[1]Baseline year demographics'!$C27</f>
        <v>0.8</v>
      </c>
      <c r="I52" s="108">
        <f>'[1]Baseline year demographics'!$C27</f>
        <v>0.8</v>
      </c>
      <c r="J52" s="108">
        <f>'[1]Baseline year demographics'!$C27</f>
        <v>0.8</v>
      </c>
      <c r="K52" s="108">
        <f>'[1]Baseline year demographics'!$C27</f>
        <v>0.8</v>
      </c>
      <c r="L52" s="108">
        <f>'[1]Baseline year demographics'!$C27</f>
        <v>0.8</v>
      </c>
      <c r="M52" s="108">
        <f>'[1]Baseline year demographics'!$C27</f>
        <v>0.8</v>
      </c>
      <c r="N52" s="108">
        <f>'[1]Baseline year demographics'!$C27</f>
        <v>0.8</v>
      </c>
      <c r="O52" s="108">
        <f>'[1]Baseline year demographics'!$C27</f>
        <v>0.8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1" workbookViewId="0">
      <selection activeCell="B46" sqref="B46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10">
        <v>0</v>
      </c>
      <c r="D11" s="110">
        <v>1</v>
      </c>
      <c r="E11" s="43">
        <v>1</v>
      </c>
      <c r="F11" s="43">
        <v>1</v>
      </c>
      <c r="G11" s="110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10">
        <v>0</v>
      </c>
      <c r="D12" s="110">
        <v>1</v>
      </c>
      <c r="E12" s="110">
        <v>1</v>
      </c>
      <c r="F12" s="110">
        <v>1</v>
      </c>
      <c r="G12" s="110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10">
        <v>0</v>
      </c>
      <c r="D13" s="110">
        <v>1</v>
      </c>
      <c r="E13" s="110">
        <v>1</v>
      </c>
      <c r="F13" s="110">
        <v>1</v>
      </c>
      <c r="G13" s="110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9">
        <v>0</v>
      </c>
      <c r="I21" s="139">
        <v>0</v>
      </c>
      <c r="J21" s="139">
        <v>0</v>
      </c>
      <c r="K21" s="139">
        <v>0</v>
      </c>
      <c r="L21" s="139">
        <v>0</v>
      </c>
      <c r="M21" s="139">
        <v>0</v>
      </c>
      <c r="N21" s="139">
        <v>0</v>
      </c>
      <c r="O21" s="139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9">
        <v>0</v>
      </c>
      <c r="I22" s="139">
        <v>0</v>
      </c>
      <c r="J22" s="139">
        <v>0</v>
      </c>
      <c r="K22" s="139">
        <v>0</v>
      </c>
      <c r="L22" s="139">
        <v>0</v>
      </c>
      <c r="M22" s="139">
        <v>0</v>
      </c>
      <c r="N22" s="139">
        <v>0</v>
      </c>
      <c r="O22" s="139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9">
        <v>0</v>
      </c>
      <c r="I23" s="139">
        <v>0</v>
      </c>
      <c r="J23" s="139">
        <v>0</v>
      </c>
      <c r="K23" s="139">
        <v>0</v>
      </c>
      <c r="L23" s="139">
        <v>0</v>
      </c>
      <c r="M23" s="139">
        <v>0</v>
      </c>
      <c r="N23" s="139">
        <v>0</v>
      </c>
      <c r="O23" s="139">
        <v>0</v>
      </c>
    </row>
    <row r="24" spans="1:15" x14ac:dyDescent="0.15"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9">
        <v>1</v>
      </c>
      <c r="M39" s="139">
        <v>1</v>
      </c>
      <c r="N39" s="139">
        <v>1</v>
      </c>
      <c r="O39" s="139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40"/>
      <c r="F41" s="140"/>
      <c r="G41" s="140"/>
      <c r="H41" s="140"/>
      <c r="I41" s="140"/>
      <c r="J41" s="138"/>
      <c r="K41" s="138"/>
      <c r="L41" s="138"/>
      <c r="M41" s="138"/>
      <c r="N41" s="138"/>
      <c r="O41" s="138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9">
        <v>1</v>
      </c>
      <c r="D52" s="139">
        <v>1</v>
      </c>
      <c r="E52" s="139">
        <v>1</v>
      </c>
      <c r="F52" s="139">
        <v>1</v>
      </c>
      <c r="G52" s="139">
        <v>1</v>
      </c>
      <c r="H52" s="139">
        <v>1</v>
      </c>
      <c r="I52" s="139">
        <v>1</v>
      </c>
      <c r="J52" s="139">
        <v>1</v>
      </c>
      <c r="K52" s="139">
        <v>1</v>
      </c>
      <c r="L52" s="139">
        <v>1</v>
      </c>
      <c r="M52" s="139">
        <v>1</v>
      </c>
      <c r="N52" s="139">
        <v>1</v>
      </c>
      <c r="O52" s="139">
        <v>1</v>
      </c>
    </row>
    <row r="53" spans="1:15" s="11" customFormat="1" x14ac:dyDescent="0.15">
      <c r="B53" s="12" t="s">
        <v>144</v>
      </c>
      <c r="C53" s="110">
        <v>1</v>
      </c>
      <c r="D53" s="110">
        <v>0</v>
      </c>
      <c r="E53" s="141">
        <v>1</v>
      </c>
      <c r="F53" s="141">
        <v>1</v>
      </c>
      <c r="G53" s="141">
        <v>1</v>
      </c>
      <c r="H53" s="141">
        <v>1</v>
      </c>
      <c r="I53" s="141">
        <v>1</v>
      </c>
      <c r="J53" s="141">
        <v>1</v>
      </c>
      <c r="K53" s="141">
        <v>1</v>
      </c>
      <c r="L53" s="141">
        <v>1</v>
      </c>
      <c r="M53" s="141">
        <v>1</v>
      </c>
      <c r="N53" s="141">
        <v>1</v>
      </c>
      <c r="O53" s="141">
        <v>1</v>
      </c>
    </row>
    <row r="54" spans="1:15" s="11" customFormat="1" x14ac:dyDescent="0.15">
      <c r="B54" s="12" t="s">
        <v>145</v>
      </c>
      <c r="C54" s="110">
        <v>1</v>
      </c>
      <c r="D54" s="110">
        <v>0</v>
      </c>
      <c r="E54" s="110">
        <v>1</v>
      </c>
      <c r="F54" s="110">
        <v>1</v>
      </c>
      <c r="G54" s="110">
        <v>1</v>
      </c>
      <c r="H54" s="110">
        <v>1</v>
      </c>
      <c r="I54" s="110">
        <v>1</v>
      </c>
      <c r="J54" s="110">
        <v>1</v>
      </c>
      <c r="K54" s="110">
        <v>1</v>
      </c>
      <c r="L54" s="110">
        <v>1</v>
      </c>
      <c r="M54" s="110">
        <v>1</v>
      </c>
      <c r="N54" s="110">
        <v>1</v>
      </c>
      <c r="O54" s="110">
        <v>1</v>
      </c>
    </row>
    <row r="55" spans="1:15" s="11" customFormat="1" x14ac:dyDescent="0.15">
      <c r="B55" s="12" t="s">
        <v>146</v>
      </c>
      <c r="C55" s="110">
        <v>1</v>
      </c>
      <c r="D55" s="110">
        <v>0</v>
      </c>
      <c r="E55" s="110">
        <v>1</v>
      </c>
      <c r="F55" s="110">
        <v>1</v>
      </c>
      <c r="G55" s="110">
        <v>1</v>
      </c>
      <c r="H55" s="110">
        <v>1</v>
      </c>
      <c r="I55" s="110">
        <v>1</v>
      </c>
      <c r="J55" s="110">
        <v>1</v>
      </c>
      <c r="K55" s="110">
        <v>1</v>
      </c>
      <c r="L55" s="110">
        <v>1</v>
      </c>
      <c r="M55" s="110">
        <v>1</v>
      </c>
      <c r="N55" s="110">
        <v>1</v>
      </c>
      <c r="O55" s="110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topLeftCell="A9" zoomScaleNormal="70" workbookViewId="0">
      <selection activeCell="B28" sqref="B2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A45" sqref="A45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7" t="s">
        <v>161</v>
      </c>
      <c r="B52" t="s">
        <v>165</v>
      </c>
      <c r="F52" t="s">
        <v>165</v>
      </c>
    </row>
    <row r="53" spans="1:8" x14ac:dyDescent="0.15">
      <c r="A53" s="137" t="s">
        <v>162</v>
      </c>
      <c r="B53" t="s">
        <v>165</v>
      </c>
      <c r="F53" t="s">
        <v>165</v>
      </c>
    </row>
    <row r="54" spans="1:8" x14ac:dyDescent="0.15">
      <c r="A54" s="137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4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4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4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4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4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4"/>
    </row>
    <row r="8" spans="1:11" x14ac:dyDescent="0.15">
      <c r="A8" s="10" t="s">
        <v>116</v>
      </c>
      <c r="C8" t="s">
        <v>165</v>
      </c>
      <c r="I8" t="s">
        <v>165</v>
      </c>
      <c r="J8" s="44"/>
    </row>
    <row r="9" spans="1:11" x14ac:dyDescent="0.15">
      <c r="A9" s="10" t="s">
        <v>117</v>
      </c>
      <c r="C9" t="s">
        <v>165</v>
      </c>
      <c r="I9" t="s">
        <v>165</v>
      </c>
      <c r="J9" s="44"/>
    </row>
    <row r="10" spans="1:11" x14ac:dyDescent="0.15">
      <c r="A10" s="10" t="s">
        <v>118</v>
      </c>
      <c r="C10" t="s">
        <v>165</v>
      </c>
      <c r="I10" t="s">
        <v>165</v>
      </c>
      <c r="J10" s="44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tabSelected="1" topLeftCell="A29" workbookViewId="0">
      <selection activeCell="B55" sqref="B5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2">
      <c r="A1" s="123" t="s">
        <v>203</v>
      </c>
      <c r="B1" s="123" t="s">
        <v>212</v>
      </c>
      <c r="C1" s="123" t="s">
        <v>141</v>
      </c>
      <c r="D1" s="123" t="s">
        <v>142</v>
      </c>
    </row>
    <row r="2" spans="1:5" ht="15.75" customHeight="1" x14ac:dyDescent="0.2">
      <c r="A2" s="124" t="s">
        <v>55</v>
      </c>
      <c r="B2" s="125">
        <v>0</v>
      </c>
      <c r="C2" s="125">
        <v>0.95</v>
      </c>
      <c r="D2" s="125">
        <v>25</v>
      </c>
    </row>
    <row r="3" spans="1:5" ht="15.75" customHeight="1" x14ac:dyDescent="0.2">
      <c r="A3" s="126" t="s">
        <v>268</v>
      </c>
      <c r="B3" s="127">
        <v>0</v>
      </c>
      <c r="C3" s="128">
        <v>0.85</v>
      </c>
      <c r="D3" s="128">
        <v>0.8</v>
      </c>
      <c r="E3" s="66"/>
    </row>
    <row r="4" spans="1:5" ht="15.75" customHeight="1" x14ac:dyDescent="0.2">
      <c r="A4" s="129" t="s">
        <v>264</v>
      </c>
      <c r="B4" s="127">
        <v>0</v>
      </c>
      <c r="C4" s="128">
        <v>0.85</v>
      </c>
      <c r="D4" s="128">
        <v>1</v>
      </c>
      <c r="E4" s="4"/>
    </row>
    <row r="5" spans="1:5" ht="15.75" customHeight="1" x14ac:dyDescent="0.2">
      <c r="A5" s="129" t="s">
        <v>143</v>
      </c>
      <c r="B5" s="128">
        <v>0</v>
      </c>
      <c r="C5" s="128">
        <v>0.85</v>
      </c>
      <c r="D5" s="128">
        <f>180</f>
        <v>180</v>
      </c>
      <c r="E5" s="4"/>
    </row>
    <row r="6" spans="1:5" ht="15.75" customHeight="1" x14ac:dyDescent="0.2">
      <c r="A6" s="129" t="s">
        <v>185</v>
      </c>
      <c r="B6" s="127">
        <v>0.5</v>
      </c>
      <c r="C6" s="128">
        <v>0.85</v>
      </c>
      <c r="D6" s="128">
        <f>SUM('Programs family planning'!E2:E10)</f>
        <v>0.82100000000000006</v>
      </c>
      <c r="E6" s="58"/>
    </row>
    <row r="7" spans="1:5" ht="15.75" customHeight="1" x14ac:dyDescent="0.2">
      <c r="A7" s="129" t="s">
        <v>145</v>
      </c>
      <c r="B7" s="128">
        <v>0</v>
      </c>
      <c r="C7" s="128">
        <v>0.05</v>
      </c>
      <c r="D7" s="128">
        <v>0.14000000000000001</v>
      </c>
      <c r="E7" s="12"/>
    </row>
    <row r="8" spans="1:5" ht="15.75" customHeight="1" x14ac:dyDescent="0.2">
      <c r="A8" s="129" t="s">
        <v>146</v>
      </c>
      <c r="B8" s="128">
        <v>0</v>
      </c>
      <c r="C8" s="128">
        <v>0.8</v>
      </c>
      <c r="D8" s="128">
        <v>0.75</v>
      </c>
      <c r="E8" s="12"/>
    </row>
    <row r="9" spans="1:5" ht="15.75" customHeight="1" x14ac:dyDescent="0.2">
      <c r="A9" s="129" t="s">
        <v>144</v>
      </c>
      <c r="B9" s="128">
        <v>0</v>
      </c>
      <c r="C9" s="128">
        <v>0.12</v>
      </c>
      <c r="D9" s="128">
        <v>0.19</v>
      </c>
      <c r="E9" s="12"/>
    </row>
    <row r="10" spans="1:5" ht="15.75" customHeight="1" x14ac:dyDescent="0.2">
      <c r="A10" s="129" t="s">
        <v>124</v>
      </c>
      <c r="B10" s="128">
        <v>0</v>
      </c>
      <c r="C10" s="128">
        <v>0.85</v>
      </c>
      <c r="D10" s="128">
        <v>0.73</v>
      </c>
    </row>
    <row r="11" spans="1:5" ht="15.75" customHeight="1" x14ac:dyDescent="0.2">
      <c r="A11" s="129" t="s">
        <v>132</v>
      </c>
      <c r="B11" s="128">
        <v>0</v>
      </c>
      <c r="C11" s="128">
        <v>0.85</v>
      </c>
      <c r="D11" s="128">
        <v>0.73</v>
      </c>
    </row>
    <row r="12" spans="1:5" ht="15.75" customHeight="1" x14ac:dyDescent="0.2">
      <c r="A12" s="129" t="s">
        <v>125</v>
      </c>
      <c r="B12" s="128">
        <v>0</v>
      </c>
      <c r="C12" s="128">
        <v>0.85</v>
      </c>
      <c r="D12" s="128">
        <v>1.78</v>
      </c>
    </row>
    <row r="13" spans="1:5" ht="15.75" customHeight="1" x14ac:dyDescent="0.2">
      <c r="A13" s="129" t="s">
        <v>133</v>
      </c>
      <c r="B13" s="128">
        <v>0</v>
      </c>
      <c r="C13" s="128">
        <v>0.85</v>
      </c>
      <c r="D13" s="128">
        <v>1.78</v>
      </c>
    </row>
    <row r="14" spans="1:5" ht="15.75" customHeight="1" x14ac:dyDescent="0.2">
      <c r="A14" s="129" t="s">
        <v>126</v>
      </c>
      <c r="B14" s="128">
        <v>0</v>
      </c>
      <c r="C14" s="128">
        <v>0.85</v>
      </c>
      <c r="D14" s="128">
        <v>0.24</v>
      </c>
    </row>
    <row r="15" spans="1:5" ht="15.75" customHeight="1" x14ac:dyDescent="0.2">
      <c r="A15" s="129" t="s">
        <v>134</v>
      </c>
      <c r="B15" s="128">
        <v>0</v>
      </c>
      <c r="C15" s="128">
        <v>0.85</v>
      </c>
      <c r="D15" s="128">
        <v>0.24</v>
      </c>
    </row>
    <row r="16" spans="1:5" ht="15.75" customHeight="1" x14ac:dyDescent="0.2">
      <c r="A16" s="129" t="s">
        <v>123</v>
      </c>
      <c r="B16" s="128">
        <v>0</v>
      </c>
      <c r="C16" s="128">
        <v>0.85</v>
      </c>
      <c r="D16" s="128">
        <v>0.55000000000000004</v>
      </c>
    </row>
    <row r="17" spans="1:5" ht="15.75" customHeight="1" x14ac:dyDescent="0.2">
      <c r="A17" s="129" t="s">
        <v>131</v>
      </c>
      <c r="B17" s="128">
        <v>0</v>
      </c>
      <c r="C17" s="128">
        <v>0.85</v>
      </c>
      <c r="D17" s="128">
        <v>0.55000000000000004</v>
      </c>
    </row>
    <row r="18" spans="1:5" ht="15.75" customHeight="1" x14ac:dyDescent="0.2">
      <c r="A18" s="129" t="s">
        <v>121</v>
      </c>
      <c r="B18" s="128">
        <v>0</v>
      </c>
      <c r="C18" s="128">
        <v>0.85</v>
      </c>
      <c r="D18" s="128">
        <v>0.73</v>
      </c>
    </row>
    <row r="19" spans="1:5" ht="15.75" customHeight="1" x14ac:dyDescent="0.2">
      <c r="A19" s="129" t="s">
        <v>129</v>
      </c>
      <c r="B19" s="128">
        <v>0</v>
      </c>
      <c r="C19" s="128">
        <v>0.85</v>
      </c>
      <c r="D19" s="128">
        <v>0.73</v>
      </c>
    </row>
    <row r="20" spans="1:5" ht="15.75" customHeight="1" x14ac:dyDescent="0.2">
      <c r="A20" s="129" t="s">
        <v>122</v>
      </c>
      <c r="B20" s="128">
        <v>0</v>
      </c>
      <c r="C20" s="128">
        <v>0.85</v>
      </c>
      <c r="D20" s="128">
        <v>1.78</v>
      </c>
    </row>
    <row r="21" spans="1:5" ht="15.75" customHeight="1" x14ac:dyDescent="0.2">
      <c r="A21" s="129" t="s">
        <v>130</v>
      </c>
      <c r="B21" s="128">
        <v>0</v>
      </c>
      <c r="C21" s="128">
        <v>0.85</v>
      </c>
      <c r="D21" s="128">
        <v>1.78</v>
      </c>
    </row>
    <row r="22" spans="1:5" ht="15.75" customHeight="1" x14ac:dyDescent="0.2">
      <c r="A22" s="129" t="s">
        <v>120</v>
      </c>
      <c r="B22" s="128">
        <v>0</v>
      </c>
      <c r="C22" s="128">
        <v>0.85</v>
      </c>
      <c r="D22" s="128">
        <v>0.55000000000000004</v>
      </c>
    </row>
    <row r="23" spans="1:5" ht="15.75" customHeight="1" x14ac:dyDescent="0.2">
      <c r="A23" s="129" t="s">
        <v>128</v>
      </c>
      <c r="B23" s="128">
        <v>0</v>
      </c>
      <c r="C23" s="128">
        <v>0.85</v>
      </c>
      <c r="D23" s="128">
        <v>0.55000000000000004</v>
      </c>
    </row>
    <row r="24" spans="1:5" ht="15.75" customHeight="1" x14ac:dyDescent="0.2">
      <c r="A24" s="124" t="s">
        <v>119</v>
      </c>
      <c r="B24" s="125">
        <v>0.34599999999999997</v>
      </c>
      <c r="C24" s="125">
        <v>0.95</v>
      </c>
      <c r="D24" s="125">
        <v>2.06</v>
      </c>
    </row>
    <row r="25" spans="1:5" ht="15.75" customHeight="1" x14ac:dyDescent="0.2">
      <c r="A25" s="129" t="s">
        <v>77</v>
      </c>
      <c r="B25" s="128">
        <v>0</v>
      </c>
      <c r="C25" s="128">
        <v>0.85</v>
      </c>
      <c r="D25" s="128">
        <v>1.78</v>
      </c>
      <c r="E25" s="4"/>
    </row>
    <row r="26" spans="1:5" ht="15.75" customHeight="1" x14ac:dyDescent="0.2">
      <c r="A26" s="129" t="s">
        <v>139</v>
      </c>
      <c r="B26" s="128">
        <v>0</v>
      </c>
      <c r="C26" s="128">
        <v>0.85</v>
      </c>
      <c r="D26" s="128">
        <v>1.78</v>
      </c>
      <c r="E26" s="4"/>
    </row>
    <row r="27" spans="1:5" ht="15.75" customHeight="1" x14ac:dyDescent="0.2">
      <c r="A27" s="130" t="s">
        <v>97</v>
      </c>
      <c r="B27" s="125">
        <v>0.80800000000000005</v>
      </c>
      <c r="C27" s="125">
        <v>0.95</v>
      </c>
      <c r="D27" s="125">
        <v>0.05</v>
      </c>
      <c r="E27" s="4"/>
    </row>
    <row r="28" spans="1:5" ht="15.75" customHeight="1" x14ac:dyDescent="0.2">
      <c r="A28" s="130" t="s">
        <v>145</v>
      </c>
      <c r="B28" s="131">
        <v>0.36</v>
      </c>
      <c r="C28" s="125">
        <v>0.8</v>
      </c>
      <c r="D28" s="125">
        <v>0.25</v>
      </c>
      <c r="E28" s="4"/>
    </row>
    <row r="29" spans="1:5" ht="15.75" customHeight="1" x14ac:dyDescent="0.2">
      <c r="A29" s="129" t="s">
        <v>82</v>
      </c>
      <c r="B29" s="128">
        <v>0</v>
      </c>
      <c r="C29" s="128">
        <v>0</v>
      </c>
      <c r="D29" s="128">
        <v>0.74</v>
      </c>
      <c r="E29" s="4"/>
    </row>
    <row r="30" spans="1:5" ht="15.75" customHeight="1" x14ac:dyDescent="0.2">
      <c r="A30" s="129" t="s">
        <v>80</v>
      </c>
      <c r="B30" s="128">
        <v>0</v>
      </c>
      <c r="C30" s="128">
        <v>0</v>
      </c>
      <c r="D30" s="128">
        <v>0.18</v>
      </c>
      <c r="E30" s="4"/>
    </row>
    <row r="31" spans="1:5" ht="15.75" customHeight="1" x14ac:dyDescent="0.2">
      <c r="A31" s="130" t="s">
        <v>78</v>
      </c>
      <c r="B31" s="125">
        <v>0.50800000000000001</v>
      </c>
      <c r="C31" s="125">
        <v>0.95</v>
      </c>
      <c r="D31" s="131">
        <v>2.61</v>
      </c>
    </row>
    <row r="32" spans="1:5" ht="15.75" customHeight="1" x14ac:dyDescent="0.2">
      <c r="A32" s="129" t="s">
        <v>266</v>
      </c>
      <c r="B32" s="127">
        <v>0</v>
      </c>
      <c r="C32" s="128">
        <v>0.85</v>
      </c>
      <c r="D32" s="128">
        <v>1</v>
      </c>
    </row>
    <row r="33" spans="1:5" ht="15.75" customHeight="1" x14ac:dyDescent="0.2">
      <c r="A33" s="129" t="s">
        <v>265</v>
      </c>
      <c r="B33" s="127">
        <v>0</v>
      </c>
      <c r="C33" s="128">
        <v>0.85</v>
      </c>
      <c r="D33" s="128">
        <v>1</v>
      </c>
    </row>
    <row r="34" spans="1:5" ht="15.75" customHeight="1" x14ac:dyDescent="0.2">
      <c r="A34" s="129" t="s">
        <v>135</v>
      </c>
      <c r="B34" s="128">
        <v>0</v>
      </c>
      <c r="C34" s="128">
        <v>0.85</v>
      </c>
      <c r="D34" s="128">
        <v>2.99</v>
      </c>
      <c r="E34" s="4"/>
    </row>
    <row r="35" spans="1:5" ht="15.75" customHeight="1" x14ac:dyDescent="0.2">
      <c r="A35" s="132" t="s">
        <v>138</v>
      </c>
      <c r="B35" s="125">
        <v>0.3538</v>
      </c>
      <c r="C35" s="125">
        <v>0.95</v>
      </c>
      <c r="D35" s="125">
        <v>3.78</v>
      </c>
      <c r="E35" s="4"/>
    </row>
    <row r="36" spans="1:5" ht="15.75" customHeight="1" x14ac:dyDescent="0.2">
      <c r="A36" s="129" t="s">
        <v>262</v>
      </c>
      <c r="B36" s="127">
        <v>0</v>
      </c>
      <c r="C36" s="128">
        <v>0.85</v>
      </c>
      <c r="D36" s="128">
        <v>1</v>
      </c>
      <c r="E36" s="4"/>
    </row>
    <row r="37" spans="1:5" ht="15.75" customHeight="1" x14ac:dyDescent="0.2">
      <c r="A37" s="130" t="s">
        <v>127</v>
      </c>
      <c r="B37" s="125">
        <v>0</v>
      </c>
      <c r="C37" s="125">
        <v>0.95</v>
      </c>
      <c r="D37" s="125">
        <v>48</v>
      </c>
      <c r="E37" s="4"/>
    </row>
    <row r="38" spans="1:5" ht="15.75" customHeight="1" x14ac:dyDescent="0.2">
      <c r="A38" s="129" t="s">
        <v>75</v>
      </c>
      <c r="B38" s="128">
        <v>0</v>
      </c>
      <c r="C38" s="128">
        <v>0.85</v>
      </c>
      <c r="D38" s="128">
        <v>50</v>
      </c>
      <c r="E38" s="29"/>
    </row>
    <row r="39" spans="1:5" ht="15.75" customHeight="1" x14ac:dyDescent="0.2">
      <c r="A39" s="129" t="s">
        <v>136</v>
      </c>
      <c r="B39" s="128">
        <v>0</v>
      </c>
      <c r="C39" s="128">
        <v>0.85</v>
      </c>
      <c r="D39" s="128">
        <v>51</v>
      </c>
      <c r="E39" s="4"/>
    </row>
    <row r="40" spans="1:5" ht="15.75" customHeight="1" x14ac:dyDescent="0.2">
      <c r="A40" s="129" t="s">
        <v>74</v>
      </c>
      <c r="B40" s="128">
        <v>0</v>
      </c>
      <c r="C40" s="128">
        <v>0.85</v>
      </c>
      <c r="D40" s="128">
        <v>1</v>
      </c>
      <c r="E40" s="4"/>
    </row>
    <row r="41" spans="1:5" ht="15.75" customHeight="1" x14ac:dyDescent="0.2">
      <c r="A41" s="133" t="s">
        <v>137</v>
      </c>
      <c r="B41" s="125">
        <v>0.1</v>
      </c>
      <c r="C41" s="125">
        <v>0.95</v>
      </c>
      <c r="D41" s="125">
        <v>4.6500000000000004</v>
      </c>
      <c r="E41" s="4"/>
    </row>
    <row r="42" spans="1:5" ht="15.75" customHeight="1" x14ac:dyDescent="0.2">
      <c r="A42" s="130" t="s">
        <v>151</v>
      </c>
      <c r="B42" s="125">
        <v>0</v>
      </c>
      <c r="C42" s="125">
        <v>0.95</v>
      </c>
      <c r="D42" s="131">
        <f>40*AVERAGE('Incidence of conditions'!B5:F5)</f>
        <v>4.7507200000000013E-2</v>
      </c>
    </row>
    <row r="43" spans="1:5" ht="15.75" customHeight="1" x14ac:dyDescent="0.2">
      <c r="A43" s="130" t="s">
        <v>152</v>
      </c>
      <c r="B43" s="125">
        <v>0</v>
      </c>
      <c r="C43" s="125">
        <v>0.95</v>
      </c>
      <c r="D43" s="131">
        <f>90*AVERAGE('Incidence of conditions'!B6:F6)</f>
        <v>5.3024400000000013E-2</v>
      </c>
    </row>
    <row r="44" spans="1:5" ht="15.75" customHeight="1" x14ac:dyDescent="0.2">
      <c r="A44" s="130" t="s">
        <v>47</v>
      </c>
      <c r="B44" s="125">
        <v>0.89970000000000006</v>
      </c>
      <c r="C44" s="125">
        <v>0.95</v>
      </c>
      <c r="D44" s="125">
        <v>0.41</v>
      </c>
    </row>
    <row r="45" spans="1:5" ht="15.75" customHeight="1" x14ac:dyDescent="0.2">
      <c r="A45" s="124" t="s">
        <v>261</v>
      </c>
      <c r="B45" s="134">
        <v>0.80700000000000005</v>
      </c>
      <c r="C45" s="125">
        <v>0.95</v>
      </c>
      <c r="D45" s="125">
        <v>0.9</v>
      </c>
    </row>
    <row r="46" spans="1:5" ht="15.75" customHeight="1" x14ac:dyDescent="0.2">
      <c r="A46" s="124" t="s">
        <v>260</v>
      </c>
      <c r="B46" s="134">
        <v>0.73199999999999998</v>
      </c>
      <c r="C46" s="125">
        <v>0.95</v>
      </c>
      <c r="D46" s="125">
        <v>0.9</v>
      </c>
    </row>
    <row r="47" spans="1:5" ht="15.75" customHeight="1" x14ac:dyDescent="0.2">
      <c r="A47" s="124" t="s">
        <v>259</v>
      </c>
      <c r="B47" s="134">
        <v>0.316</v>
      </c>
      <c r="C47" s="125">
        <v>0.95</v>
      </c>
      <c r="D47" s="125">
        <v>79</v>
      </c>
    </row>
    <row r="48" spans="1:5" ht="15.75" customHeight="1" x14ac:dyDescent="0.2">
      <c r="A48" s="124" t="s">
        <v>257</v>
      </c>
      <c r="B48" s="134">
        <v>0.59699999999999998</v>
      </c>
      <c r="C48" s="125">
        <v>0.95</v>
      </c>
      <c r="D48" s="125">
        <v>31</v>
      </c>
    </row>
    <row r="49" spans="1:4" ht="15.75" customHeight="1" x14ac:dyDescent="0.2">
      <c r="A49" s="124" t="s">
        <v>258</v>
      </c>
      <c r="B49" s="134">
        <v>0.19900000000000001</v>
      </c>
      <c r="C49" s="125">
        <v>0.95</v>
      </c>
      <c r="D49" s="125">
        <v>102</v>
      </c>
    </row>
    <row r="50" spans="1:4" ht="15.75" customHeight="1" x14ac:dyDescent="0.2">
      <c r="A50" s="124" t="s">
        <v>263</v>
      </c>
      <c r="B50" s="134">
        <v>0.13400000000000001</v>
      </c>
      <c r="C50" s="125">
        <v>0.95</v>
      </c>
      <c r="D50" s="131">
        <v>5.53</v>
      </c>
    </row>
    <row r="51" spans="1:4" ht="15.75" customHeight="1" x14ac:dyDescent="0.2">
      <c r="A51" s="129" t="s">
        <v>140</v>
      </c>
      <c r="B51" s="128">
        <v>0</v>
      </c>
      <c r="C51" s="128">
        <v>0.85</v>
      </c>
      <c r="D51" s="128">
        <v>1</v>
      </c>
    </row>
    <row r="52" spans="1:4" s="11" customFormat="1" ht="15.75" customHeight="1" x14ac:dyDescent="0.15">
      <c r="B52" s="67"/>
      <c r="C52" s="68"/>
      <c r="D52" s="69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4" workbookViewId="0">
      <selection activeCell="B40" sqref="B40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2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s="135" t="s">
        <v>165</v>
      </c>
    </row>
    <row r="46" spans="1:2" x14ac:dyDescent="0.15">
      <c r="A46" t="s">
        <v>260</v>
      </c>
      <c r="B46" s="135" t="s">
        <v>165</v>
      </c>
    </row>
    <row r="47" spans="1:2" x14ac:dyDescent="0.15">
      <c r="A47" t="s">
        <v>259</v>
      </c>
      <c r="B47" s="135" t="s">
        <v>165</v>
      </c>
    </row>
    <row r="48" spans="1:2" x14ac:dyDescent="0.15">
      <c r="A48" t="s">
        <v>257</v>
      </c>
      <c r="B48" s="135" t="s">
        <v>165</v>
      </c>
    </row>
    <row r="49" spans="1:2" x14ac:dyDescent="0.15">
      <c r="A49" t="s">
        <v>258</v>
      </c>
      <c r="B49" s="135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3">
        <v>2.7000000000000001E-3</v>
      </c>
      <c r="C2" s="114">
        <v>0</v>
      </c>
      <c r="D2" s="114">
        <v>0</v>
      </c>
      <c r="E2" s="114">
        <v>0</v>
      </c>
      <c r="F2" s="114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3">
        <v>0.1966</v>
      </c>
      <c r="C3" s="114">
        <v>0</v>
      </c>
      <c r="D3" s="114">
        <v>0</v>
      </c>
      <c r="E3" s="114">
        <v>0</v>
      </c>
      <c r="F3" s="114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3">
        <v>6.2100000000000002E-2</v>
      </c>
      <c r="C4" s="114">
        <v>0</v>
      </c>
      <c r="D4" s="114">
        <v>0</v>
      </c>
      <c r="E4" s="114">
        <v>0</v>
      </c>
      <c r="F4" s="114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3">
        <v>0.29289999999999999</v>
      </c>
      <c r="C5" s="114">
        <v>0</v>
      </c>
      <c r="D5" s="114">
        <v>0</v>
      </c>
      <c r="E5" s="114">
        <v>0</v>
      </c>
      <c r="F5" s="114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3">
        <v>0.24709999999999999</v>
      </c>
      <c r="C6" s="114">
        <v>0</v>
      </c>
      <c r="D6" s="114">
        <v>0</v>
      </c>
      <c r="E6" s="114">
        <v>0</v>
      </c>
      <c r="F6" s="114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3">
        <v>4.7999999999999996E-3</v>
      </c>
      <c r="C7" s="114">
        <v>0</v>
      </c>
      <c r="D7" s="114">
        <v>0</v>
      </c>
      <c r="E7" s="114">
        <v>0</v>
      </c>
      <c r="F7" s="114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3">
        <v>0.13200000000000001</v>
      </c>
      <c r="C8" s="114">
        <v>0</v>
      </c>
      <c r="D8" s="114">
        <v>0</v>
      </c>
      <c r="E8" s="114">
        <v>0</v>
      </c>
      <c r="F8" s="114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3">
        <v>6.1800000000000001E-2</v>
      </c>
      <c r="C9" s="114">
        <v>0</v>
      </c>
      <c r="D9" s="114">
        <v>0</v>
      </c>
      <c r="E9" s="114">
        <v>0</v>
      </c>
      <c r="F9" s="114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4">
        <v>0</v>
      </c>
      <c r="C10" s="113">
        <v>0.1368</v>
      </c>
      <c r="D10" s="113">
        <v>0.1368</v>
      </c>
      <c r="E10" s="113">
        <v>0.1368</v>
      </c>
      <c r="F10" s="113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4">
        <v>0</v>
      </c>
      <c r="C11" s="113">
        <v>0</v>
      </c>
      <c r="D11" s="113">
        <v>0</v>
      </c>
      <c r="E11" s="113">
        <v>0</v>
      </c>
      <c r="F11" s="113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4">
        <v>0</v>
      </c>
      <c r="C12" s="113">
        <v>0.20660000000000001</v>
      </c>
      <c r="D12" s="113">
        <v>0.20660000000000001</v>
      </c>
      <c r="E12" s="113">
        <v>0.20660000000000001</v>
      </c>
      <c r="F12" s="113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4">
        <v>0</v>
      </c>
      <c r="C13" s="113">
        <v>2.1100000000000001E-2</v>
      </c>
      <c r="D13" s="113">
        <v>2.1100000000000001E-2</v>
      </c>
      <c r="E13" s="113">
        <v>2.1100000000000001E-2</v>
      </c>
      <c r="F13" s="113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4">
        <v>0</v>
      </c>
      <c r="C14" s="113">
        <v>7.4999999999999997E-3</v>
      </c>
      <c r="D14" s="113">
        <v>7.4999999999999997E-3</v>
      </c>
      <c r="E14" s="113">
        <v>7.4999999999999997E-3</v>
      </c>
      <c r="F14" s="113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4">
        <v>0</v>
      </c>
      <c r="C15" s="113">
        <v>8.6199999999999999E-2</v>
      </c>
      <c r="D15" s="113">
        <v>8.6199999999999999E-2</v>
      </c>
      <c r="E15" s="113">
        <v>8.6199999999999999E-2</v>
      </c>
      <c r="F15" s="113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4">
        <v>0</v>
      </c>
      <c r="C16" s="113">
        <v>2.86E-2</v>
      </c>
      <c r="D16" s="113">
        <v>2.86E-2</v>
      </c>
      <c r="E16" s="113">
        <v>2.86E-2</v>
      </c>
      <c r="F16" s="113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4">
        <v>0</v>
      </c>
      <c r="C17" s="113">
        <v>1.5299999999999999E-2</v>
      </c>
      <c r="D17" s="113">
        <v>1.5299999999999999E-2</v>
      </c>
      <c r="E17" s="113">
        <v>1.5299999999999999E-2</v>
      </c>
      <c r="F17" s="113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4">
        <v>0</v>
      </c>
      <c r="C18" s="113">
        <v>0.13589999999999999</v>
      </c>
      <c r="D18" s="113">
        <v>0.13589999999999999</v>
      </c>
      <c r="E18" s="113">
        <v>0.13589999999999999</v>
      </c>
      <c r="F18" s="113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4">
        <v>0</v>
      </c>
      <c r="C19" s="113">
        <v>0.36199999999999999</v>
      </c>
      <c r="D19" s="113">
        <v>0.36199999999999999</v>
      </c>
      <c r="E19" s="113">
        <v>0.36199999999999999</v>
      </c>
      <c r="F19" s="113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3">
        <v>0.10082724000000001</v>
      </c>
      <c r="H20" s="113">
        <v>0.10082724000000001</v>
      </c>
      <c r="I20" s="113">
        <v>0.10082724000000001</v>
      </c>
      <c r="J20" s="113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3">
        <v>3.1206000000000002E-4</v>
      </c>
      <c r="H21" s="113">
        <v>3.1206000000000002E-4</v>
      </c>
      <c r="I21" s="113">
        <v>3.1206000000000002E-4</v>
      </c>
      <c r="J21" s="113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3">
        <v>0.15891214000000001</v>
      </c>
      <c r="H22" s="113">
        <v>0.15891214000000001</v>
      </c>
      <c r="I22" s="113">
        <v>0.15891214000000001</v>
      </c>
      <c r="J22" s="113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3">
        <v>0.12598688999999999</v>
      </c>
      <c r="H23" s="113">
        <v>0.12598688999999999</v>
      </c>
      <c r="I23" s="113">
        <v>0.12598688999999999</v>
      </c>
      <c r="J23" s="113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3">
        <v>0.12434007</v>
      </c>
      <c r="H24" s="113">
        <v>0.12434007</v>
      </c>
      <c r="I24" s="113">
        <v>0.12434007</v>
      </c>
      <c r="J24" s="113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3">
        <v>3.9028409999999999E-2</v>
      </c>
      <c r="H25" s="113">
        <v>3.9028409999999999E-2</v>
      </c>
      <c r="I25" s="113">
        <v>3.9028409999999999E-2</v>
      </c>
      <c r="J25" s="113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3">
        <v>8.5254999999999999E-4</v>
      </c>
      <c r="H26" s="113">
        <v>8.5254999999999999E-4</v>
      </c>
      <c r="I26" s="113">
        <v>8.5254999999999999E-4</v>
      </c>
      <c r="J26" s="113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3">
        <v>6.8467810000000004E-2</v>
      </c>
      <c r="H27" s="113">
        <v>6.8467810000000004E-2</v>
      </c>
      <c r="I27" s="113">
        <v>6.8467810000000004E-2</v>
      </c>
      <c r="J27" s="113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3">
        <v>0.38127283000000001</v>
      </c>
      <c r="H28" s="113">
        <v>0.38127283000000001</v>
      </c>
      <c r="I28" s="113">
        <v>0.38127283000000001</v>
      </c>
      <c r="J28" s="113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G15" sqref="G1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Distributions!C10/100 * 2.6</f>
        <v>1.4040000000000003E-3</v>
      </c>
      <c r="C5" s="44">
        <f>Distributions!D10/100 * 2.6</f>
        <v>1.4040000000000003E-3</v>
      </c>
      <c r="D5" s="44">
        <f>Distributions!E10/100 * 2.6</f>
        <v>1.4430000000000003E-3</v>
      </c>
      <c r="E5" s="44">
        <f>Distributions!F10/100 * 2.6</f>
        <v>1.1050000000000001E-3</v>
      </c>
      <c r="F5" s="44">
        <f>Distributions!G10/100 * 2.6</f>
        <v>5.8239999999999995E-4</v>
      </c>
    </row>
    <row r="6" spans="1:6" ht="15.75" customHeight="1" x14ac:dyDescent="0.15">
      <c r="A6" s="4" t="s">
        <v>148</v>
      </c>
      <c r="B6" s="44">
        <f>Distributions!C11/100 * 2.6</f>
        <v>1.0400000000000001E-3</v>
      </c>
      <c r="C6" s="44">
        <f>Distributions!D11/100 * 2.6</f>
        <v>1.0400000000000001E-3</v>
      </c>
      <c r="D6" s="44">
        <f>Distributions!E11/100 * 2.6</f>
        <v>4.1600000000000003E-4</v>
      </c>
      <c r="E6" s="44">
        <f>Distributions!F11/100 * 2.6</f>
        <v>2.6000000000000003E-4</v>
      </c>
      <c r="F6" s="44">
        <f>Distributions!G11/100 * 2.6</f>
        <v>1.8980000000000001E-4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4">
        <f t="shared" ref="C2:O2" si="0">1-C3</f>
        <v>0.95</v>
      </c>
      <c r="D2" s="84">
        <f t="shared" si="0"/>
        <v>0.95</v>
      </c>
      <c r="E2" s="84">
        <f t="shared" si="0"/>
        <v>0.67198000000000002</v>
      </c>
      <c r="F2" s="84">
        <f t="shared" si="0"/>
        <v>0.69361000000000006</v>
      </c>
      <c r="G2" s="84">
        <f t="shared" si="0"/>
        <v>0.79686000000000001</v>
      </c>
      <c r="H2" s="84">
        <f t="shared" si="0"/>
        <v>0.80134000000000005</v>
      </c>
      <c r="I2" s="84">
        <f t="shared" si="0"/>
        <v>0.81225999999999998</v>
      </c>
      <c r="J2" s="84">
        <f t="shared" si="0"/>
        <v>0.81813999999999998</v>
      </c>
      <c r="K2" s="84">
        <f t="shared" si="0"/>
        <v>0.81435999999999997</v>
      </c>
      <c r="L2" s="84">
        <f t="shared" si="0"/>
        <v>0.80134000000000005</v>
      </c>
      <c r="M2" s="84">
        <f t="shared" si="0"/>
        <v>0.81225999999999998</v>
      </c>
      <c r="N2" s="84">
        <f t="shared" si="0"/>
        <v>0.81813999999999998</v>
      </c>
      <c r="O2" s="84">
        <f t="shared" si="0"/>
        <v>0.81435999999999997</v>
      </c>
    </row>
    <row r="3" spans="1:15" x14ac:dyDescent="0.15">
      <c r="B3" t="s">
        <v>207</v>
      </c>
      <c r="C3" s="84">
        <f>C6</f>
        <v>0.05</v>
      </c>
      <c r="D3" s="84">
        <f t="shared" ref="D3:N3" si="1">D6</f>
        <v>0.05</v>
      </c>
      <c r="E3" s="84">
        <f t="shared" si="1"/>
        <v>0.32801999999999998</v>
      </c>
      <c r="F3" s="84">
        <f t="shared" si="1"/>
        <v>0.30639</v>
      </c>
      <c r="G3" s="84">
        <f t="shared" si="1"/>
        <v>0.20314000000000002</v>
      </c>
      <c r="H3" s="84">
        <f t="shared" si="1"/>
        <v>0.19865999999999998</v>
      </c>
      <c r="I3" s="84">
        <f t="shared" si="1"/>
        <v>0.18773999999999999</v>
      </c>
      <c r="J3" s="84">
        <f t="shared" si="1"/>
        <v>0.18185999999999999</v>
      </c>
      <c r="K3" s="84">
        <f t="shared" si="1"/>
        <v>0.18564</v>
      </c>
      <c r="L3" s="84">
        <f t="shared" si="1"/>
        <v>0.19865999999999998</v>
      </c>
      <c r="M3" s="84">
        <f t="shared" si="1"/>
        <v>0.18773999999999999</v>
      </c>
      <c r="N3" s="84">
        <f t="shared" si="1"/>
        <v>0.18185999999999999</v>
      </c>
      <c r="O3" s="84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5">
        <v>0.1</v>
      </c>
      <c r="D5" s="115">
        <v>0.1</v>
      </c>
      <c r="E5" s="116">
        <v>0.78100000000000003</v>
      </c>
      <c r="F5" s="116">
        <f>(79+66.9)/2/100</f>
        <v>0.72950000000000004</v>
      </c>
      <c r="G5" s="117">
        <f>(57.1+45.2+42.8)/3/100</f>
        <v>0.48366666666666674</v>
      </c>
      <c r="H5" s="83">
        <f>L5</f>
        <v>0.47299999999999998</v>
      </c>
      <c r="I5" s="83">
        <f t="shared" ref="I5:J5" si="2">M5</f>
        <v>0.44700000000000001</v>
      </c>
      <c r="J5" s="83">
        <f t="shared" si="2"/>
        <v>0.433</v>
      </c>
      <c r="K5" s="83">
        <v>0.442</v>
      </c>
      <c r="L5" s="83">
        <v>0.47299999999999998</v>
      </c>
      <c r="M5" s="83">
        <v>0.44700000000000001</v>
      </c>
      <c r="N5" s="83">
        <v>0.433</v>
      </c>
      <c r="O5" s="83">
        <v>0.442</v>
      </c>
    </row>
    <row r="6" spans="1:15" x14ac:dyDescent="0.15">
      <c r="A6" s="10" t="s">
        <v>199</v>
      </c>
      <c r="B6" t="s">
        <v>207</v>
      </c>
      <c r="C6" s="115">
        <v>0.05</v>
      </c>
      <c r="D6" s="115">
        <v>0.05</v>
      </c>
      <c r="E6" s="118">
        <f>0.42*E5</f>
        <v>0.32801999999999998</v>
      </c>
      <c r="F6" s="118">
        <f t="shared" ref="F6:O6" si="3">0.42*F5</f>
        <v>0.30639</v>
      </c>
      <c r="G6" s="118">
        <f t="shared" si="3"/>
        <v>0.20314000000000002</v>
      </c>
      <c r="H6" s="118">
        <f t="shared" si="3"/>
        <v>0.19865999999999998</v>
      </c>
      <c r="I6" s="118">
        <f t="shared" si="3"/>
        <v>0.18773999999999999</v>
      </c>
      <c r="J6" s="118">
        <f t="shared" si="3"/>
        <v>0.18185999999999999</v>
      </c>
      <c r="K6" s="118">
        <f t="shared" si="3"/>
        <v>0.18564</v>
      </c>
      <c r="L6" s="118">
        <f t="shared" si="3"/>
        <v>0.19865999999999998</v>
      </c>
      <c r="M6" s="118">
        <f t="shared" si="3"/>
        <v>0.18773999999999999</v>
      </c>
      <c r="N6" s="118">
        <f t="shared" si="3"/>
        <v>0.18185999999999999</v>
      </c>
      <c r="O6" s="118">
        <f t="shared" si="3"/>
        <v>0.18564</v>
      </c>
    </row>
    <row r="7" spans="1:15" x14ac:dyDescent="0.15">
      <c r="A7" s="10" t="s">
        <v>200</v>
      </c>
      <c r="B7" t="s">
        <v>207</v>
      </c>
      <c r="C7" s="119">
        <v>2.7699999999999999E-2</v>
      </c>
      <c r="D7" s="119">
        <v>2.7699999999999999E-2</v>
      </c>
      <c r="E7" s="119">
        <v>2.7699999999999999E-2</v>
      </c>
      <c r="F7" s="119">
        <v>2.7699999999999999E-2</v>
      </c>
      <c r="G7" s="119">
        <v>2.7699999999999999E-2</v>
      </c>
      <c r="H7" s="119">
        <v>1.7000000000000001E-2</v>
      </c>
      <c r="I7" s="119">
        <v>1.7000000000000001E-2</v>
      </c>
      <c r="J7" s="119">
        <v>1.7000000000000001E-2</v>
      </c>
      <c r="K7" s="119">
        <v>1.7000000000000001E-2</v>
      </c>
      <c r="L7" s="119">
        <v>1.7000000000000001E-2</v>
      </c>
      <c r="M7" s="119">
        <v>1.7000000000000001E-2</v>
      </c>
      <c r="N7" s="119">
        <v>1.7000000000000001E-2</v>
      </c>
      <c r="O7" s="119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1" sqref="E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3">
        <v>0.54471569980476653</v>
      </c>
      <c r="D2" s="113">
        <v>0.54471569980476653</v>
      </c>
      <c r="E2" s="113">
        <v>0.44475236686630382</v>
      </c>
      <c r="F2" s="113">
        <v>0.24326698333409566</v>
      </c>
      <c r="G2" s="113">
        <v>0.23259986385548592</v>
      </c>
    </row>
    <row r="3" spans="1:7" ht="15.75" customHeight="1" x14ac:dyDescent="0.15">
      <c r="A3" s="11"/>
      <c r="B3" s="12" t="s">
        <v>23</v>
      </c>
      <c r="C3" s="113">
        <v>0.32228430019523352</v>
      </c>
      <c r="D3" s="113">
        <v>0.32228430019523352</v>
      </c>
      <c r="E3" s="113">
        <v>0.36064763313369619</v>
      </c>
      <c r="F3" s="113">
        <v>0.37623301666590436</v>
      </c>
      <c r="G3" s="113">
        <v>0.37370013614451408</v>
      </c>
    </row>
    <row r="4" spans="1:7" ht="15.75" customHeight="1" x14ac:dyDescent="0.15">
      <c r="A4" s="11"/>
      <c r="B4" s="12" t="s">
        <v>25</v>
      </c>
      <c r="C4" s="113">
        <v>8.6999999999999994E-2</v>
      </c>
      <c r="D4" s="113">
        <v>8.6999999999999994E-2</v>
      </c>
      <c r="E4" s="113">
        <v>0.13700000000000001</v>
      </c>
      <c r="F4" s="113">
        <v>0.2475</v>
      </c>
      <c r="G4" s="113">
        <v>0.25940000000000002</v>
      </c>
    </row>
    <row r="5" spans="1:7" ht="15.75" customHeight="1" x14ac:dyDescent="0.15">
      <c r="A5" s="11"/>
      <c r="B5" s="12" t="s">
        <v>26</v>
      </c>
      <c r="C5" s="113">
        <v>4.5999999999999999E-2</v>
      </c>
      <c r="D5" s="113">
        <v>4.5999999999999999E-2</v>
      </c>
      <c r="E5" s="113">
        <v>5.7599999999999998E-2</v>
      </c>
      <c r="F5" s="113">
        <v>0.13300000000000001</v>
      </c>
      <c r="G5" s="113">
        <v>0.1343</v>
      </c>
    </row>
    <row r="6" spans="1:7" ht="15.75" customHeight="1" x14ac:dyDescent="0.15">
      <c r="C6" s="84"/>
      <c r="D6" s="84"/>
      <c r="E6" s="84"/>
      <c r="F6" s="84"/>
      <c r="G6" s="84"/>
    </row>
    <row r="7" spans="1:7" ht="15.75" customHeight="1" x14ac:dyDescent="0.15">
      <c r="C7" s="84"/>
      <c r="D7" s="84"/>
      <c r="E7" s="84"/>
      <c r="F7" s="84"/>
      <c r="G7" s="84"/>
    </row>
    <row r="8" spans="1:7" ht="15.75" customHeight="1" x14ac:dyDescent="0.15">
      <c r="A8" s="4" t="s">
        <v>27</v>
      </c>
      <c r="B8" s="4" t="s">
        <v>14</v>
      </c>
      <c r="C8" s="113">
        <v>0.45300000000000007</v>
      </c>
      <c r="D8" s="113">
        <v>0.45300000000000007</v>
      </c>
      <c r="E8" s="113">
        <v>0.46425</v>
      </c>
      <c r="F8" s="113">
        <v>0.47375</v>
      </c>
      <c r="G8" s="113">
        <v>0.48515000000000003</v>
      </c>
    </row>
    <row r="9" spans="1:7" ht="15.75" customHeight="1" x14ac:dyDescent="0.15">
      <c r="B9" s="4" t="s">
        <v>23</v>
      </c>
      <c r="C9" s="113">
        <v>0.45300000000000007</v>
      </c>
      <c r="D9" s="113">
        <v>0.45300000000000007</v>
      </c>
      <c r="E9" s="113">
        <v>0.46425</v>
      </c>
      <c r="F9" s="113">
        <v>0.47375</v>
      </c>
      <c r="G9" s="113">
        <v>0.48515000000000003</v>
      </c>
    </row>
    <row r="10" spans="1:7" ht="15.75" customHeight="1" x14ac:dyDescent="0.15">
      <c r="B10" s="4" t="s">
        <v>147</v>
      </c>
      <c r="C10" s="113">
        <v>5.4000000000000006E-2</v>
      </c>
      <c r="D10" s="113">
        <v>5.4000000000000006E-2</v>
      </c>
      <c r="E10" s="113">
        <v>5.5500000000000001E-2</v>
      </c>
      <c r="F10" s="113">
        <v>4.2500000000000003E-2</v>
      </c>
      <c r="G10" s="113">
        <v>2.2399999999999996E-2</v>
      </c>
    </row>
    <row r="11" spans="1:7" ht="15.75" customHeight="1" x14ac:dyDescent="0.15">
      <c r="B11" s="4" t="s">
        <v>148</v>
      </c>
      <c r="C11" s="113">
        <v>0.04</v>
      </c>
      <c r="D11" s="113">
        <v>0.04</v>
      </c>
      <c r="E11" s="113">
        <v>1.6E-2</v>
      </c>
      <c r="F11" s="113">
        <v>0.01</v>
      </c>
      <c r="G11" s="113">
        <v>7.3000000000000001E-3</v>
      </c>
    </row>
    <row r="12" spans="1:7" ht="15.75" customHeight="1" x14ac:dyDescent="0.15">
      <c r="C12" s="84"/>
      <c r="D12" s="84"/>
      <c r="E12" s="84"/>
      <c r="F12" s="84"/>
      <c r="G12" s="84"/>
    </row>
    <row r="13" spans="1:7" ht="15.75" customHeight="1" x14ac:dyDescent="0.15">
      <c r="C13" s="84"/>
      <c r="D13" s="84"/>
      <c r="E13" s="84"/>
      <c r="F13" s="84"/>
      <c r="G13" s="84"/>
    </row>
    <row r="14" spans="1:7" ht="15.75" customHeight="1" x14ac:dyDescent="0.15">
      <c r="A14" s="4" t="s">
        <v>36</v>
      </c>
      <c r="B14" s="4" t="s">
        <v>37</v>
      </c>
      <c r="C14" s="113">
        <v>0.84</v>
      </c>
      <c r="D14" s="113">
        <v>0.50960000000000005</v>
      </c>
      <c r="E14" s="113">
        <v>1.4999999999999999E-2</v>
      </c>
      <c r="F14" s="113">
        <v>0</v>
      </c>
      <c r="G14" s="113">
        <v>0</v>
      </c>
    </row>
    <row r="15" spans="1:7" ht="15.75" customHeight="1" x14ac:dyDescent="0.15">
      <c r="B15" s="4" t="s">
        <v>38</v>
      </c>
      <c r="C15" s="113">
        <v>9.1999999999999998E-2</v>
      </c>
      <c r="D15" s="113">
        <v>0.19079999999999997</v>
      </c>
      <c r="E15" s="113">
        <v>3.2500000000000001E-2</v>
      </c>
      <c r="F15" s="113">
        <v>1E-3</v>
      </c>
      <c r="G15" s="113">
        <v>0</v>
      </c>
    </row>
    <row r="16" spans="1:7" ht="15.75" customHeight="1" x14ac:dyDescent="0.15">
      <c r="B16" s="4" t="s">
        <v>39</v>
      </c>
      <c r="C16" s="113">
        <v>5.800000000000001E-2</v>
      </c>
      <c r="D16" s="113">
        <v>0.27839999999999998</v>
      </c>
      <c r="E16" s="113">
        <v>0.9355</v>
      </c>
      <c r="F16" s="113">
        <v>0.72099999999999997</v>
      </c>
      <c r="G16" s="113">
        <v>0</v>
      </c>
    </row>
    <row r="17" spans="2:7" ht="15.75" customHeight="1" x14ac:dyDescent="0.15">
      <c r="B17" s="4" t="s">
        <v>40</v>
      </c>
      <c r="C17" s="113">
        <v>0.01</v>
      </c>
      <c r="D17" s="113">
        <v>2.12E-2</v>
      </c>
      <c r="E17" s="113">
        <v>1.7000000000000001E-2</v>
      </c>
      <c r="F17" s="113">
        <v>0.27800000000000002</v>
      </c>
      <c r="G17" s="11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9" t="s">
        <v>233</v>
      </c>
      <c r="B2" s="94" t="s">
        <v>234</v>
      </c>
      <c r="C2" s="120">
        <v>5.6000000000000001E-2</v>
      </c>
    </row>
    <row r="3" spans="1:3" ht="52" x14ac:dyDescent="0.15">
      <c r="B3" s="90" t="s">
        <v>235</v>
      </c>
      <c r="C3" s="120">
        <v>5.0000000000000001E-3</v>
      </c>
    </row>
    <row r="4" spans="1:3" ht="52" x14ac:dyDescent="0.15">
      <c r="B4" s="90" t="s">
        <v>236</v>
      </c>
      <c r="C4" s="120">
        <v>0</v>
      </c>
    </row>
    <row r="5" spans="1:3" ht="39" x14ac:dyDescent="0.15">
      <c r="B5" s="91" t="s">
        <v>237</v>
      </c>
      <c r="C5" s="120">
        <v>0.152</v>
      </c>
    </row>
    <row r="6" spans="1:3" ht="52" x14ac:dyDescent="0.15">
      <c r="B6" s="91" t="s">
        <v>238</v>
      </c>
      <c r="C6" s="120">
        <v>0.34200000000000003</v>
      </c>
    </row>
    <row r="7" spans="1:3" ht="52" x14ac:dyDescent="0.15">
      <c r="B7" s="91" t="s">
        <v>239</v>
      </c>
      <c r="C7" s="120">
        <v>0.29899999999999999</v>
      </c>
    </row>
    <row r="8" spans="1:3" ht="26" x14ac:dyDescent="0.15">
      <c r="B8" s="92" t="s">
        <v>240</v>
      </c>
      <c r="C8" s="120">
        <v>1E-3</v>
      </c>
    </row>
    <row r="9" spans="1:3" ht="52" x14ac:dyDescent="0.15">
      <c r="B9" s="92" t="s">
        <v>241</v>
      </c>
      <c r="C9" s="120">
        <v>5.0000000000000001E-3</v>
      </c>
    </row>
    <row r="10" spans="1:3" ht="52" x14ac:dyDescent="0.15">
      <c r="B10" s="92" t="s">
        <v>242</v>
      </c>
      <c r="C10" s="120">
        <v>0.14099999999999999</v>
      </c>
    </row>
    <row r="11" spans="1:3" x14ac:dyDescent="0.15">
      <c r="C11" s="120"/>
    </row>
    <row r="12" spans="1:3" ht="26" x14ac:dyDescent="0.15">
      <c r="A12" s="89" t="s">
        <v>243</v>
      </c>
      <c r="B12" s="93" t="s">
        <v>244</v>
      </c>
      <c r="C12" s="120">
        <v>0.20799999999999999</v>
      </c>
    </row>
    <row r="13" spans="1:3" ht="26" x14ac:dyDescent="0.15">
      <c r="B13" s="93" t="s">
        <v>245</v>
      </c>
      <c r="C13" s="120">
        <v>3.5999999999999997E-2</v>
      </c>
    </row>
    <row r="14" spans="1:3" ht="26" x14ac:dyDescent="0.15">
      <c r="B14" s="93" t="s">
        <v>246</v>
      </c>
      <c r="C14" s="120">
        <v>0.11899999999999999</v>
      </c>
    </row>
    <row r="15" spans="1:3" ht="26" x14ac:dyDescent="0.15">
      <c r="B15" s="93" t="s">
        <v>247</v>
      </c>
      <c r="C15" s="120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2"/>
      <c r="D3" s="68"/>
      <c r="E3" s="68"/>
      <c r="F3" s="68"/>
    </row>
    <row r="4" spans="1:6" ht="15.75" customHeight="1" x14ac:dyDescent="0.15">
      <c r="A4" s="10"/>
      <c r="C4" s="82"/>
      <c r="D4" s="68"/>
      <c r="E4" s="68"/>
      <c r="F4" s="68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5" t="s">
        <v>234</v>
      </c>
      <c r="C23" s="96">
        <v>1</v>
      </c>
      <c r="D23" s="96">
        <v>1.52</v>
      </c>
      <c r="E23" s="96">
        <v>1.75</v>
      </c>
      <c r="F23" s="96">
        <v>3.14</v>
      </c>
      <c r="G23" s="97"/>
    </row>
    <row r="24" spans="1:7" ht="15.75" customHeight="1" x14ac:dyDescent="0.15">
      <c r="B24" s="95" t="s">
        <v>235</v>
      </c>
      <c r="C24" s="96">
        <v>1</v>
      </c>
      <c r="D24" s="96">
        <v>1.2</v>
      </c>
      <c r="E24" s="96">
        <v>1.4</v>
      </c>
      <c r="F24" s="96">
        <v>1.6</v>
      </c>
      <c r="G24" s="97"/>
    </row>
    <row r="25" spans="1:7" ht="15.75" customHeight="1" x14ac:dyDescent="0.15">
      <c r="B25" s="95" t="s">
        <v>236</v>
      </c>
      <c r="C25" s="96">
        <v>1</v>
      </c>
      <c r="D25" s="96">
        <v>1.2</v>
      </c>
      <c r="E25" s="96">
        <v>1.4</v>
      </c>
      <c r="F25" s="96">
        <v>1.6</v>
      </c>
      <c r="G25" s="97"/>
    </row>
    <row r="26" spans="1:7" ht="15.75" customHeight="1" x14ac:dyDescent="0.15">
      <c r="B26" s="98" t="s">
        <v>237</v>
      </c>
      <c r="C26" s="96">
        <v>1</v>
      </c>
      <c r="D26" s="96">
        <v>1.52</v>
      </c>
      <c r="E26" s="96">
        <v>1.75</v>
      </c>
      <c r="F26" s="96">
        <v>1.73</v>
      </c>
      <c r="G26" s="97"/>
    </row>
    <row r="27" spans="1:7" ht="15.75" customHeight="1" x14ac:dyDescent="0.15">
      <c r="B27" s="98" t="s">
        <v>238</v>
      </c>
      <c r="C27" s="96">
        <v>1</v>
      </c>
      <c r="D27" s="96">
        <v>1</v>
      </c>
      <c r="E27" s="96">
        <v>1</v>
      </c>
      <c r="F27" s="96">
        <v>1</v>
      </c>
      <c r="G27" s="97"/>
    </row>
    <row r="28" spans="1:7" ht="15.75" customHeight="1" x14ac:dyDescent="0.15">
      <c r="B28" s="98" t="s">
        <v>239</v>
      </c>
      <c r="C28" s="96">
        <v>1</v>
      </c>
      <c r="D28" s="96">
        <v>1</v>
      </c>
      <c r="E28" s="96">
        <v>1</v>
      </c>
      <c r="F28" s="96">
        <v>1</v>
      </c>
      <c r="G28" s="97"/>
    </row>
    <row r="29" spans="1:7" ht="15.75" customHeight="1" x14ac:dyDescent="0.15">
      <c r="B29" s="99" t="s">
        <v>240</v>
      </c>
      <c r="C29" s="96">
        <v>1</v>
      </c>
      <c r="D29" s="96">
        <v>1.52</v>
      </c>
      <c r="E29" s="96">
        <v>1.75</v>
      </c>
      <c r="F29" s="96">
        <v>1.52</v>
      </c>
      <c r="G29" s="97"/>
    </row>
    <row r="30" spans="1:7" ht="15.75" customHeight="1" x14ac:dyDescent="0.15">
      <c r="B30" s="99" t="s">
        <v>241</v>
      </c>
      <c r="C30" s="96">
        <v>1</v>
      </c>
      <c r="D30" s="96">
        <v>1</v>
      </c>
      <c r="E30" s="96">
        <v>1.33</v>
      </c>
      <c r="F30" s="96">
        <v>1</v>
      </c>
      <c r="G30" s="97"/>
    </row>
    <row r="31" spans="1:7" ht="15.75" customHeight="1" x14ac:dyDescent="0.15">
      <c r="B31" s="99" t="s">
        <v>242</v>
      </c>
      <c r="C31" s="96">
        <v>1</v>
      </c>
      <c r="D31" s="96">
        <v>1</v>
      </c>
      <c r="E31" s="96">
        <v>1.33</v>
      </c>
      <c r="F31" s="96">
        <v>1</v>
      </c>
      <c r="G31" s="97"/>
    </row>
    <row r="32" spans="1:7" ht="15.75" customHeight="1" x14ac:dyDescent="0.15">
      <c r="B32" s="101"/>
      <c r="C32" s="96"/>
      <c r="D32" s="96"/>
      <c r="E32" s="96"/>
      <c r="F32" s="96"/>
      <c r="G32" s="97"/>
    </row>
    <row r="33" spans="1:7" ht="15.75" customHeight="1" x14ac:dyDescent="0.15">
      <c r="C33" s="97"/>
      <c r="D33" s="97"/>
      <c r="E33" s="97"/>
      <c r="F33" s="97"/>
      <c r="G33" s="97"/>
    </row>
    <row r="34" spans="1:7" ht="15.75" customHeight="1" x14ac:dyDescent="0.15">
      <c r="B34" s="10"/>
      <c r="C34" s="100"/>
      <c r="D34" s="100"/>
      <c r="E34" s="100"/>
      <c r="F34" s="100"/>
      <c r="G34" s="97"/>
    </row>
    <row r="35" spans="1:7" ht="15.75" customHeight="1" x14ac:dyDescent="0.15">
      <c r="A35" s="10" t="s">
        <v>249</v>
      </c>
      <c r="B35" s="101" t="s">
        <v>244</v>
      </c>
      <c r="C35" s="96">
        <v>1</v>
      </c>
      <c r="D35" s="102">
        <v>1</v>
      </c>
      <c r="E35" s="102">
        <v>1</v>
      </c>
      <c r="F35" s="102">
        <v>1</v>
      </c>
      <c r="G35" s="97"/>
    </row>
    <row r="36" spans="1:7" ht="15.75" customHeight="1" x14ac:dyDescent="0.15">
      <c r="B36" s="101" t="s">
        <v>245</v>
      </c>
      <c r="C36" s="96">
        <v>1</v>
      </c>
      <c r="D36" s="102">
        <v>1.41</v>
      </c>
      <c r="E36" s="102">
        <v>1.49</v>
      </c>
      <c r="F36" s="102">
        <v>3.03</v>
      </c>
      <c r="G36" s="97"/>
    </row>
    <row r="37" spans="1:7" ht="15.75" customHeight="1" x14ac:dyDescent="0.15">
      <c r="B37" s="101" t="s">
        <v>246</v>
      </c>
      <c r="C37" s="96">
        <v>1</v>
      </c>
      <c r="D37" s="102">
        <v>1.18</v>
      </c>
      <c r="E37" s="102">
        <v>1.1000000000000001</v>
      </c>
      <c r="F37" s="102">
        <v>1.77</v>
      </c>
      <c r="G37" s="97"/>
    </row>
    <row r="38" spans="1:7" ht="15.75" customHeight="1" x14ac:dyDescent="0.15">
      <c r="B38" s="101" t="s">
        <v>247</v>
      </c>
      <c r="C38" s="96">
        <v>1</v>
      </c>
      <c r="D38" s="102">
        <v>1</v>
      </c>
      <c r="E38" s="102">
        <v>1</v>
      </c>
      <c r="F38" s="102">
        <v>1</v>
      </c>
      <c r="G38" s="9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2018-01-21T05:18:20Z</dcterms:modified>
</cp:coreProperties>
</file>