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modeling\Nutrition\inputs\en\"/>
    </mc:Choice>
  </mc:AlternateContent>
  <xr:revisionPtr revIDLastSave="0" documentId="13_ncr:1_{412CDB60-4687-4849-96B1-112EA339DEAC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29" state="hidden" r:id="rId6"/>
    <sheet name="Economic loss" sheetId="30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G17" i="2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H38" i="2"/>
  <c r="G38" i="2"/>
  <c r="H37" i="2"/>
  <c r="I37" i="2" s="1"/>
  <c r="G37" i="2"/>
  <c r="H36" i="2"/>
  <c r="G36" i="2"/>
  <c r="H35" i="2"/>
  <c r="I35" i="2" s="1"/>
  <c r="G35" i="2"/>
  <c r="H34" i="2"/>
  <c r="I34" i="2" s="1"/>
  <c r="G34" i="2"/>
  <c r="H33" i="2"/>
  <c r="I33" i="2" s="1"/>
  <c r="G33" i="2"/>
  <c r="H32" i="2"/>
  <c r="G32" i="2"/>
  <c r="H31" i="2"/>
  <c r="I31" i="2" s="1"/>
  <c r="G31" i="2"/>
  <c r="H30" i="2"/>
  <c r="I30" i="2" s="1"/>
  <c r="G30" i="2"/>
  <c r="H29" i="2"/>
  <c r="I29" i="2" s="1"/>
  <c r="G29" i="2"/>
  <c r="H28" i="2"/>
  <c r="G28" i="2"/>
  <c r="H27" i="2"/>
  <c r="I27" i="2" s="1"/>
  <c r="G27" i="2"/>
  <c r="H26" i="2"/>
  <c r="I26" i="2" s="1"/>
  <c r="G26" i="2"/>
  <c r="H25" i="2"/>
  <c r="G25" i="2"/>
  <c r="H24" i="2"/>
  <c r="G24" i="2"/>
  <c r="H23" i="2"/>
  <c r="G23" i="2"/>
  <c r="H22" i="2"/>
  <c r="G22" i="2"/>
  <c r="H21" i="2"/>
  <c r="I21" i="2" s="1"/>
  <c r="G21" i="2"/>
  <c r="H20" i="2"/>
  <c r="G20" i="2"/>
  <c r="H19" i="2"/>
  <c r="G19" i="2"/>
  <c r="A19" i="2"/>
  <c r="H18" i="2"/>
  <c r="G18" i="2"/>
  <c r="I18" i="2" s="1"/>
  <c r="H17" i="2"/>
  <c r="I17" i="2" s="1"/>
  <c r="H16" i="2"/>
  <c r="I16" i="2" s="1"/>
  <c r="G16" i="2"/>
  <c r="H15" i="2"/>
  <c r="G15" i="2"/>
  <c r="H14" i="2"/>
  <c r="I14" i="2" s="1"/>
  <c r="G14" i="2"/>
  <c r="H13" i="2"/>
  <c r="G13" i="2"/>
  <c r="H12" i="2"/>
  <c r="I12" i="2" s="1"/>
  <c r="G12" i="2"/>
  <c r="H11" i="2"/>
  <c r="G11" i="2"/>
  <c r="H10" i="2"/>
  <c r="G10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G3" i="2"/>
  <c r="H2" i="2"/>
  <c r="I2" i="2" s="1"/>
  <c r="G2" i="2"/>
  <c r="A2" i="2"/>
  <c r="A40" i="2" s="1"/>
  <c r="C33" i="1"/>
  <c r="C20" i="1"/>
  <c r="I4" i="2" l="1"/>
  <c r="I8" i="2"/>
  <c r="I20" i="2"/>
  <c r="I24" i="2"/>
  <c r="I36" i="2"/>
  <c r="I6" i="2"/>
  <c r="I10" i="2"/>
  <c r="I38" i="2"/>
  <c r="I15" i="2"/>
  <c r="I39" i="2"/>
  <c r="I19" i="2"/>
  <c r="I22" i="2"/>
  <c r="I32" i="2"/>
  <c r="I2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13" i="2"/>
  <c r="A27" i="2"/>
  <c r="I28" i="2"/>
  <c r="A21" i="2"/>
  <c r="I25" i="2"/>
  <c r="I11" i="2"/>
  <c r="I9" i="2"/>
  <c r="I3" i="2"/>
  <c r="A29" i="2"/>
  <c r="A23" i="2"/>
  <c r="A31" i="2"/>
  <c r="A39" i="2"/>
  <c r="A37" i="2"/>
  <c r="A35" i="2"/>
  <c r="A25" i="2"/>
  <c r="A33" i="2"/>
  <c r="A17" i="2"/>
  <c r="D111" i="20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<sst xmlns="http://schemas.openxmlformats.org/spreadsheetml/2006/main" count="2093" uniqueCount="341">
  <si>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</si>
  <si>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</si>
  <si>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</si>
  <si>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</si>
  <si>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</si>
  <si>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</si>
  <si>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</si>
  <si>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</si>
  <si>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</si>
  <si>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</si>
  <si>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</si>
  <si>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</si>
  <si>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</si>
  <si>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</si>
  <si>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</si>
  <si>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</si>
  <si>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</si>
  <si>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</si>
  <si>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</si>
  <si>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</si>
  <si>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</si>
  <si>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</si>
  <si>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</si>
  <si>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</si>
  <si>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</si>
  <si>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</si>
  <si>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</si>
  <si>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</si>
  <si>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</si>
  <si>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</si>
  <si>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</si>
  <si>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</si>
  <si>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</si>
  <si>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</si>
  <si>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</si>
  <si>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</si>
  <si>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</si>
  <si>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</si>
  <si>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</si>
  <si>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</si>
  <si>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</si>
  <si>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</si>
  <si>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</si>
  <si>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</si>
  <si>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</si>
  <si>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</si>
  <si>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</si>
  <si>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</si>
  <si>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</si>
  <si>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</si>
  <si>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</si>
  <si>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</si>
  <si>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</si>
  <si>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</si>
  <si>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</si>
  <si>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</si>
  <si>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</si>
  <si>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</si>
  <si>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</si>
  <si>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</si>
  <si>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</si>
  <si>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</si>
  <si>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</si>
  <si>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</si>
  <si>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</si>
  <si>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</si>
  <si>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</si>
  <si>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</si>
  <si>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</si>
  <si>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</si>
  <si>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</si>
  <si>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</si>
  <si>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</si>
  <si>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</si>
  <si>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</si>
  <si>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</si>
  <si>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</si>
  <si>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</si>
  <si>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</si>
  <si>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</si>
  <si>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</si>
  <si>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</si>
  <si>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</si>
  <si>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</si>
  <si>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</si>
  <si>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</si>
  <si>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</si>
  <si>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</si>
  <si>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</si>
  <si>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</si>
  <si>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</si>
  <si>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</si>
  <si>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</si>
  <si>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</si>
  <si>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</si>
  <si>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</si>
  <si>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</si>
  <si>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</si>
  <si>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</si>
  <si>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</si>
  <si>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</si>
  <si>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</si>
  <si>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</si>
  <si>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</si>
  <si>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</si>
  <si>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</si>
  <si>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</si>
  <si>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</si>
  <si>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</si>
  <si>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</si>
  <si>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</si>
  <si>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</si>
  <si>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</si>
  <si>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</si>
  <si>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</si>
  <si>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</si>
  <si>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</si>
  <si>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</si>
  <si>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</si>
  <si>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</si>
  <si>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</si>
  <si>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</si>
  <si>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</si>
  <si>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</si>
  <si>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</si>
  <si>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</si>
  <si>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</si>
  <si>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</si>
  <si>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</si>
  <si>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</si>
  <si>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</si>
  <si>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</si>
  <si>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</si>
  <si>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</si>
  <si>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</si>
  <si>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</si>
  <si>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</si>
  <si>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</si>
  <si>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</si>
  <si>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</si>
  <si>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</si>
  <si>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</si>
  <si>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</si>
  <si>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</si>
  <si>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</si>
  <si>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</si>
  <si>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</si>
  <si>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</si>
  <si>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</si>
  <si>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All</t>
  </si>
  <si>
    <t>IYCF 2</t>
  </si>
  <si>
    <t>x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</si>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</sst>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 applyFont="0" applyFill="0" applyBorder="0" applyAlignment="0" applyProtection="0"/>
    <xf numFmtId="0" fontId="4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6" applyNumberFormat="1" applyFont="1" applyFill="1" applyBorder="1" applyAlignment="1" applyProtection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/>
    <xf numFmtId="0" fontId="4" fillId="0" borderId="0" xfId="7" applyAlignment="1">
      <alignment horizontal="right"/>
    </xf>
    <xf numFmtId="167" fontId="4" fillId="2" borderId="1" xfId="7" applyNumberFormat="1" applyFill="1" applyBorder="1" applyAlignment="1" applyProtection="1">
      <alignment horizontal="right"/>
      <protection locked="0"/>
    </xf>
    <xf numFmtId="0" fontId="4" fillId="2" borderId="1" xfId="7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16169486-E825-405C-A6BD-21CF666E7CD4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7" width="14.44140625" style="96" customWidth="1"/>
    <col min="8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/>
    </row>
    <row r="8" spans="1:3" ht="15" customHeight="1" x14ac:dyDescent="0.25">
      <c r="B8" s="69" t="s">
        <v>8</v>
      </c>
      <c r="C8" s="32"/>
    </row>
    <row r="9" spans="1:3" ht="15" customHeight="1" x14ac:dyDescent="0.25">
      <c r="B9" s="69" t="s">
        <v>9</v>
      </c>
      <c r="C9" s="33"/>
    </row>
    <row r="10" spans="1:3" ht="15" customHeight="1" x14ac:dyDescent="0.25">
      <c r="B10" s="69" t="s">
        <v>10</v>
      </c>
      <c r="C10" s="33"/>
    </row>
    <row r="11" spans="1:3" ht="15" customHeight="1" x14ac:dyDescent="0.25">
      <c r="B11" s="69" t="s">
        <v>11</v>
      </c>
      <c r="C11" s="32"/>
    </row>
    <row r="12" spans="1:3" ht="15" customHeight="1" x14ac:dyDescent="0.25">
      <c r="B12" s="69" t="s">
        <v>12</v>
      </c>
      <c r="C12" s="32"/>
    </row>
    <row r="13" spans="1:3" ht="15" customHeight="1" x14ac:dyDescent="0.25">
      <c r="B13" s="69" t="s">
        <v>13</v>
      </c>
      <c r="C13" s="32"/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/>
    </row>
    <row r="17" spans="1:3" ht="15" customHeight="1" x14ac:dyDescent="0.25">
      <c r="B17" s="69" t="s">
        <v>16</v>
      </c>
      <c r="C17" s="33"/>
    </row>
    <row r="18" spans="1:3" ht="15" customHeight="1" x14ac:dyDescent="0.25">
      <c r="B18" s="69" t="s">
        <v>17</v>
      </c>
      <c r="C18" s="33"/>
    </row>
    <row r="19" spans="1:3" ht="15" customHeight="1" x14ac:dyDescent="0.25">
      <c r="B19" s="69" t="s">
        <v>18</v>
      </c>
      <c r="C19" s="33"/>
    </row>
    <row r="20" spans="1:3" ht="15" customHeight="1" x14ac:dyDescent="0.25">
      <c r="B20" s="69" t="s">
        <v>19</v>
      </c>
      <c r="C20" s="97">
        <f>1-frac_rice-frac_wheat-frac_maize</f>
        <v>1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/>
    </row>
    <row r="24" spans="1:3" ht="15" customHeight="1" x14ac:dyDescent="0.25">
      <c r="B24" s="7" t="s">
        <v>22</v>
      </c>
      <c r="C24" s="33"/>
    </row>
    <row r="25" spans="1:3" ht="15" customHeight="1" x14ac:dyDescent="0.25">
      <c r="B25" s="7" t="s">
        <v>23</v>
      </c>
      <c r="C25" s="33"/>
    </row>
    <row r="26" spans="1:3" ht="15" customHeight="1" x14ac:dyDescent="0.25">
      <c r="B26" s="7" t="s">
        <v>24</v>
      </c>
      <c r="C26" s="33"/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/>
    </row>
    <row r="30" spans="1:3" ht="14.25" customHeight="1" x14ac:dyDescent="0.25">
      <c r="B30" s="15" t="s">
        <v>27</v>
      </c>
      <c r="C30" s="42"/>
    </row>
    <row r="31" spans="1:3" ht="14.25" customHeight="1" x14ac:dyDescent="0.25">
      <c r="B31" s="15" t="s">
        <v>28</v>
      </c>
      <c r="C31" s="42"/>
    </row>
    <row r="32" spans="1:3" ht="14.25" customHeight="1" x14ac:dyDescent="0.25">
      <c r="B32" s="15" t="s">
        <v>29</v>
      </c>
      <c r="C32" s="42"/>
    </row>
    <row r="33" spans="1:5" ht="13.2" customHeight="1" x14ac:dyDescent="0.25">
      <c r="B33" s="16" t="s">
        <v>30</v>
      </c>
      <c r="C33" s="98">
        <f>SUM(C29:C32)</f>
        <v>0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/>
    </row>
    <row r="38" spans="1:5" ht="15" customHeight="1" x14ac:dyDescent="0.25">
      <c r="B38" s="65" t="s">
        <v>34</v>
      </c>
      <c r="C38" s="94"/>
      <c r="D38" s="5"/>
      <c r="E38" s="6"/>
    </row>
    <row r="39" spans="1:5" ht="15" customHeight="1" x14ac:dyDescent="0.25">
      <c r="B39" s="65" t="s">
        <v>35</v>
      </c>
      <c r="C39" s="94"/>
      <c r="D39" s="5"/>
      <c r="E39" s="5"/>
    </row>
    <row r="40" spans="1:5" ht="15" customHeight="1" x14ac:dyDescent="0.25">
      <c r="B40" s="65" t="s">
        <v>36</v>
      </c>
      <c r="C40" s="94"/>
    </row>
    <row r="41" spans="1:5" ht="15" customHeight="1" x14ac:dyDescent="0.25">
      <c r="B41" s="65" t="s">
        <v>37</v>
      </c>
      <c r="C41" s="33"/>
    </row>
    <row r="42" spans="1:5" ht="15" customHeight="1" x14ac:dyDescent="0.25">
      <c r="B42" s="65" t="s">
        <v>38</v>
      </c>
      <c r="C42" s="94"/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/>
      <c r="D45" s="5"/>
    </row>
    <row r="46" spans="1:5" ht="15.75" customHeight="1" x14ac:dyDescent="0.25">
      <c r="B46" s="65" t="s">
        <v>41</v>
      </c>
      <c r="C46" s="33"/>
      <c r="D46" s="5"/>
    </row>
    <row r="47" spans="1:5" ht="15.75" customHeight="1" x14ac:dyDescent="0.25">
      <c r="B47" s="65" t="s">
        <v>42</v>
      </c>
      <c r="C47" s="33"/>
      <c r="D47" s="5"/>
      <c r="E47" s="6"/>
    </row>
    <row r="48" spans="1:5" ht="15" customHeight="1" x14ac:dyDescent="0.25">
      <c r="B48" s="65" t="s">
        <v>43</v>
      </c>
      <c r="C48" s="97">
        <f>1-preterm_SGA-preterm_AGA-term_SGA</f>
        <v>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/>
      <c r="D51" s="5"/>
    </row>
    <row r="52" spans="1:4" ht="15" customHeight="1" x14ac:dyDescent="0.25">
      <c r="B52" s="65" t="s">
        <v>46</v>
      </c>
      <c r="C52" s="35"/>
    </row>
    <row r="53" spans="1:4" ht="15.75" customHeight="1" x14ac:dyDescent="0.25">
      <c r="B53" s="65" t="s">
        <v>47</v>
      </c>
      <c r="C53" s="35"/>
    </row>
    <row r="54" spans="1:4" ht="15.75" customHeight="1" x14ac:dyDescent="0.25">
      <c r="B54" s="65" t="s">
        <v>48</v>
      </c>
      <c r="C54" s="35"/>
    </row>
    <row r="55" spans="1:4" ht="15.75" customHeight="1" x14ac:dyDescent="0.25">
      <c r="B55" s="65" t="s">
        <v>49</v>
      </c>
      <c r="C55" s="35"/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/>
    </row>
    <row r="59" spans="1:4" ht="15.75" customHeight="1" x14ac:dyDescent="0.25">
      <c r="B59" s="65" t="s">
        <v>52</v>
      </c>
      <c r="C59" s="32"/>
    </row>
    <row r="60" spans="1:4" ht="15.75" customHeight="1" x14ac:dyDescent="0.25">
      <c r="B60" s="65" t="s">
        <v>53</v>
      </c>
      <c r="C60" s="32"/>
    </row>
    <row r="61" spans="1:4" ht="15.75" customHeight="1" x14ac:dyDescent="0.25">
      <c r="B61" s="65" t="s">
        <v>54</v>
      </c>
      <c r="C61" s="32"/>
    </row>
    <row r="62" spans="1:4" ht="15.75" customHeight="1" x14ac:dyDescent="0.25">
      <c r="B62" s="65" t="s">
        <v>55</v>
      </c>
      <c r="C62" s="32"/>
    </row>
    <row r="63" spans="1:4" ht="15.75" customHeight="1" x14ac:dyDescent="0.25">
      <c r="A63" s="52"/>
    </row>
  </sheetData>
  <sheetProtection algorithmName="SHA-512" hashValue="zeBrtvC5X+VwaIu8Kx3FI4FxdKnoyFalPpYwGpsxwk5m4c4yh0h9K3SUUsU1GLukw7i/Qg5rUZ3qzy46tKd9ng==" saltValue="uwfmhl6jVzOGM7ATi+Ty0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2" width="14.44140625" style="96" customWidth="1"/>
    <col min="13" max="16384" width="14.44140625" style="96"/>
  </cols>
  <sheetData>
    <row r="1" spans="1:7" ht="26.4" customHeight="1" x14ac:dyDescent="0.25">
      <c r="A1" s="70" t="s">
        <v>156</v>
      </c>
      <c r="B1" s="29" t="str">
        <f>"Baseline ("&amp;start_year&amp;") coverage"</f>
        <v>Baseline (2021) coverage</v>
      </c>
      <c r="C1" s="29" t="s">
        <v>161</v>
      </c>
      <c r="D1" s="29" t="s">
        <v>162</v>
      </c>
      <c r="E1" s="29" t="s">
        <v>163</v>
      </c>
      <c r="F1" s="29" t="s">
        <v>164</v>
      </c>
      <c r="G1" s="29" t="s">
        <v>165</v>
      </c>
    </row>
    <row r="2" spans="1:7" ht="15.75" customHeight="1" x14ac:dyDescent="0.25">
      <c r="A2" s="69" t="s">
        <v>166</v>
      </c>
      <c r="B2" s="43"/>
      <c r="C2" s="43">
        <v>0.95</v>
      </c>
      <c r="D2" s="86"/>
      <c r="E2" s="86" t="s">
        <v>167</v>
      </c>
      <c r="F2" s="43">
        <v>1</v>
      </c>
      <c r="G2" s="43">
        <v>1</v>
      </c>
    </row>
    <row r="3" spans="1:7" ht="15.75" customHeight="1" x14ac:dyDescent="0.25">
      <c r="A3" s="69" t="s">
        <v>168</v>
      </c>
      <c r="B3" s="43"/>
      <c r="C3" s="43">
        <v>0.95</v>
      </c>
      <c r="D3" s="86"/>
      <c r="E3" s="86" t="s">
        <v>167</v>
      </c>
      <c r="F3" s="43">
        <v>1</v>
      </c>
      <c r="G3" s="43">
        <v>1</v>
      </c>
    </row>
    <row r="4" spans="1:7" ht="15.75" customHeight="1" x14ac:dyDescent="0.25">
      <c r="A4" s="69" t="s">
        <v>169</v>
      </c>
      <c r="B4" s="43"/>
      <c r="C4" s="43">
        <v>0.95</v>
      </c>
      <c r="D4" s="86"/>
      <c r="E4" s="86" t="s">
        <v>167</v>
      </c>
      <c r="F4" s="43">
        <v>1</v>
      </c>
      <c r="G4" s="43">
        <v>1</v>
      </c>
    </row>
    <row r="5" spans="1:7" ht="15.75" customHeight="1" x14ac:dyDescent="0.25">
      <c r="A5" s="69" t="s">
        <v>170</v>
      </c>
      <c r="B5" s="43"/>
      <c r="C5" s="43">
        <v>0.95</v>
      </c>
      <c r="D5" s="86"/>
      <c r="E5" s="86" t="s">
        <v>167</v>
      </c>
      <c r="F5" s="43">
        <v>1</v>
      </c>
      <c r="G5" s="43">
        <v>1</v>
      </c>
    </row>
    <row r="6" spans="1:7" ht="15.75" customHeight="1" x14ac:dyDescent="0.25">
      <c r="A6" s="69" t="s">
        <v>171</v>
      </c>
      <c r="B6" s="43"/>
      <c r="C6" s="43">
        <v>0.95</v>
      </c>
      <c r="D6" s="86"/>
      <c r="E6" s="86" t="s">
        <v>167</v>
      </c>
      <c r="F6" s="43">
        <v>1</v>
      </c>
      <c r="G6" s="43">
        <v>1</v>
      </c>
    </row>
    <row r="7" spans="1:7" ht="15.75" customHeight="1" x14ac:dyDescent="0.25">
      <c r="A7" s="69" t="s">
        <v>172</v>
      </c>
      <c r="B7" s="43"/>
      <c r="C7" s="43">
        <v>0.95</v>
      </c>
      <c r="D7" s="86"/>
      <c r="E7" s="86" t="s">
        <v>167</v>
      </c>
      <c r="F7" s="43">
        <v>1</v>
      </c>
      <c r="G7" s="43">
        <v>1</v>
      </c>
    </row>
    <row r="8" spans="1:7" ht="15.75" customHeight="1" x14ac:dyDescent="0.25">
      <c r="A8" s="69" t="s">
        <v>173</v>
      </c>
      <c r="B8" s="43"/>
      <c r="C8" s="43">
        <v>0.95</v>
      </c>
      <c r="D8" s="86"/>
      <c r="E8" s="86" t="s">
        <v>167</v>
      </c>
      <c r="F8" s="43">
        <v>1</v>
      </c>
      <c r="G8" s="43">
        <v>1</v>
      </c>
    </row>
    <row r="9" spans="1:7" ht="15.75" customHeight="1" x14ac:dyDescent="0.25">
      <c r="A9" s="69" t="s">
        <v>174</v>
      </c>
      <c r="B9" s="43"/>
      <c r="C9" s="43">
        <v>0.95</v>
      </c>
      <c r="D9" s="86"/>
      <c r="E9" s="86" t="s">
        <v>167</v>
      </c>
      <c r="F9" s="43">
        <v>1</v>
      </c>
      <c r="G9" s="43">
        <v>1</v>
      </c>
    </row>
    <row r="10" spans="1:7" ht="15.75" customHeight="1" x14ac:dyDescent="0.25">
      <c r="A10" s="65" t="s">
        <v>175</v>
      </c>
      <c r="B10" s="43"/>
      <c r="C10" s="43">
        <v>0.95</v>
      </c>
      <c r="D10" s="86"/>
      <c r="E10" s="86" t="s">
        <v>167</v>
      </c>
      <c r="F10" s="43">
        <v>1</v>
      </c>
      <c r="G10" s="43">
        <v>1</v>
      </c>
    </row>
    <row r="11" spans="1:7" ht="15.75" customHeight="1" x14ac:dyDescent="0.25">
      <c r="A11" s="65" t="s">
        <v>176</v>
      </c>
      <c r="B11" s="43"/>
      <c r="C11" s="43">
        <v>0.95</v>
      </c>
      <c r="D11" s="86"/>
      <c r="E11" s="86" t="s">
        <v>167</v>
      </c>
      <c r="F11" s="43">
        <v>1</v>
      </c>
      <c r="G11" s="43">
        <v>1</v>
      </c>
    </row>
    <row r="12" spans="1:7" ht="15.75" customHeight="1" x14ac:dyDescent="0.25">
      <c r="A12" s="65" t="s">
        <v>177</v>
      </c>
      <c r="B12" s="43"/>
      <c r="C12" s="43">
        <v>0.95</v>
      </c>
      <c r="D12" s="86"/>
      <c r="E12" s="86" t="s">
        <v>167</v>
      </c>
      <c r="F12" s="43">
        <v>1</v>
      </c>
      <c r="G12" s="43">
        <v>1</v>
      </c>
    </row>
    <row r="13" spans="1:7" ht="15.75" customHeight="1" x14ac:dyDescent="0.25">
      <c r="A13" s="65" t="s">
        <v>178</v>
      </c>
      <c r="B13" s="43"/>
      <c r="C13" s="43">
        <v>0.95</v>
      </c>
      <c r="D13" s="86"/>
      <c r="E13" s="86" t="s">
        <v>167</v>
      </c>
      <c r="F13" s="43">
        <v>1</v>
      </c>
      <c r="G13" s="43">
        <v>1</v>
      </c>
    </row>
    <row r="14" spans="1:7" ht="15.75" customHeight="1" x14ac:dyDescent="0.25">
      <c r="A14" s="69" t="s">
        <v>179</v>
      </c>
      <c r="B14" s="43"/>
      <c r="C14" s="43">
        <v>0.95</v>
      </c>
      <c r="D14" s="86"/>
      <c r="E14" s="86" t="s">
        <v>167</v>
      </c>
      <c r="F14" s="43">
        <v>1</v>
      </c>
      <c r="G14" s="43">
        <v>1</v>
      </c>
    </row>
    <row r="15" spans="1:7" ht="15.75" customHeight="1" x14ac:dyDescent="0.25">
      <c r="A15" s="69" t="s">
        <v>180</v>
      </c>
      <c r="B15" s="43"/>
      <c r="C15" s="43">
        <v>0.95</v>
      </c>
      <c r="D15" s="86"/>
      <c r="E15" s="86" t="s">
        <v>167</v>
      </c>
      <c r="F15" s="43">
        <v>1</v>
      </c>
      <c r="G15" s="43">
        <v>1</v>
      </c>
    </row>
    <row r="16" spans="1:7" ht="15.75" customHeight="1" x14ac:dyDescent="0.25">
      <c r="A16" s="69" t="s">
        <v>181</v>
      </c>
      <c r="B16" s="43"/>
      <c r="C16" s="43">
        <v>0.95</v>
      </c>
      <c r="D16" s="86"/>
      <c r="E16" s="86" t="s">
        <v>167</v>
      </c>
      <c r="F16" s="43">
        <v>1</v>
      </c>
      <c r="G16" s="43">
        <v>1</v>
      </c>
    </row>
    <row r="17" spans="1:7" ht="15.75" customHeight="1" x14ac:dyDescent="0.25">
      <c r="A17" s="69" t="s">
        <v>182</v>
      </c>
      <c r="B17" s="43"/>
      <c r="C17" s="43">
        <v>0.95</v>
      </c>
      <c r="D17" s="86"/>
      <c r="E17" s="86" t="s">
        <v>167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/>
      <c r="C18" s="43">
        <v>0.95</v>
      </c>
      <c r="D18" s="86"/>
      <c r="E18" s="86" t="s">
        <v>167</v>
      </c>
      <c r="F18" s="43">
        <v>1</v>
      </c>
      <c r="G18" s="43">
        <v>1</v>
      </c>
    </row>
    <row r="19" spans="1:7" ht="15.75" customHeight="1" x14ac:dyDescent="0.25">
      <c r="A19" s="69" t="s">
        <v>150</v>
      </c>
      <c r="B19" s="43"/>
      <c r="C19" s="43">
        <v>0.95</v>
      </c>
      <c r="D19" s="86"/>
      <c r="E19" s="86" t="s">
        <v>167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/>
      <c r="C20" s="43">
        <v>0.95</v>
      </c>
      <c r="D20" s="86"/>
      <c r="E20" s="86" t="s">
        <v>167</v>
      </c>
      <c r="F20" s="43">
        <v>1</v>
      </c>
      <c r="G20" s="43">
        <v>1</v>
      </c>
    </row>
    <row r="21" spans="1:7" ht="15.75" customHeight="1" x14ac:dyDescent="0.25">
      <c r="A21" s="69" t="s">
        <v>183</v>
      </c>
      <c r="B21" s="43"/>
      <c r="C21" s="43">
        <v>0.95</v>
      </c>
      <c r="D21" s="86"/>
      <c r="E21" s="86" t="s">
        <v>167</v>
      </c>
      <c r="F21" s="43">
        <v>1</v>
      </c>
      <c r="G21" s="43">
        <v>1</v>
      </c>
    </row>
    <row r="22" spans="1:7" ht="15.75" customHeight="1" x14ac:dyDescent="0.25">
      <c r="A22" s="69" t="s">
        <v>184</v>
      </c>
      <c r="B22" s="43"/>
      <c r="C22" s="43">
        <v>0.95</v>
      </c>
      <c r="D22" s="86"/>
      <c r="E22" s="86" t="s">
        <v>167</v>
      </c>
      <c r="F22" s="43">
        <v>1</v>
      </c>
      <c r="G22" s="43">
        <v>1</v>
      </c>
    </row>
    <row r="23" spans="1:7" ht="15.75" customHeight="1" x14ac:dyDescent="0.25">
      <c r="A23" s="69" t="s">
        <v>185</v>
      </c>
      <c r="B23" s="43"/>
      <c r="C23" s="43">
        <v>0.95</v>
      </c>
      <c r="D23" s="86"/>
      <c r="E23" s="86" t="s">
        <v>167</v>
      </c>
      <c r="F23" s="43">
        <v>1</v>
      </c>
      <c r="G23" s="43">
        <v>1</v>
      </c>
    </row>
    <row r="24" spans="1:7" ht="15.75" customHeight="1" x14ac:dyDescent="0.25">
      <c r="A24" s="69" t="s">
        <v>186</v>
      </c>
      <c r="B24" s="43"/>
      <c r="C24" s="43">
        <v>0.95</v>
      </c>
      <c r="D24" s="86"/>
      <c r="E24" s="86" t="s">
        <v>167</v>
      </c>
      <c r="F24" s="43">
        <v>1</v>
      </c>
      <c r="G24" s="43">
        <v>1</v>
      </c>
    </row>
    <row r="25" spans="1:7" ht="15.75" customHeight="1" x14ac:dyDescent="0.25">
      <c r="A25" s="69" t="s">
        <v>187</v>
      </c>
      <c r="B25" s="43"/>
      <c r="C25" s="43">
        <v>0.95</v>
      </c>
      <c r="D25" s="86"/>
      <c r="E25" s="86" t="s">
        <v>167</v>
      </c>
      <c r="F25" s="43">
        <v>1</v>
      </c>
      <c r="G25" s="43">
        <v>1</v>
      </c>
    </row>
    <row r="26" spans="1:7" ht="15.75" customHeight="1" x14ac:dyDescent="0.25">
      <c r="A26" s="69" t="s">
        <v>188</v>
      </c>
      <c r="B26" s="43"/>
      <c r="C26" s="43">
        <v>0.95</v>
      </c>
      <c r="D26" s="86"/>
      <c r="E26" s="86" t="s">
        <v>167</v>
      </c>
      <c r="F26" s="43">
        <v>1</v>
      </c>
      <c r="G26" s="43">
        <v>1</v>
      </c>
    </row>
    <row r="27" spans="1:7" ht="15.75" customHeight="1" x14ac:dyDescent="0.25">
      <c r="A27" s="69" t="s">
        <v>189</v>
      </c>
      <c r="B27" s="43"/>
      <c r="C27" s="43">
        <v>0.95</v>
      </c>
      <c r="D27" s="86"/>
      <c r="E27" s="86" t="s">
        <v>167</v>
      </c>
      <c r="F27" s="43">
        <v>1</v>
      </c>
      <c r="G27" s="43">
        <v>1</v>
      </c>
    </row>
    <row r="28" spans="1:7" ht="15.75" customHeight="1" x14ac:dyDescent="0.25">
      <c r="A28" s="69" t="s">
        <v>190</v>
      </c>
      <c r="B28" s="43"/>
      <c r="C28" s="43">
        <v>0.95</v>
      </c>
      <c r="D28" s="86"/>
      <c r="E28" s="86" t="s">
        <v>167</v>
      </c>
      <c r="F28" s="43">
        <v>1</v>
      </c>
      <c r="G28" s="43">
        <v>1</v>
      </c>
    </row>
    <row r="29" spans="1:7" ht="15.75" customHeight="1" x14ac:dyDescent="0.25">
      <c r="A29" s="69" t="s">
        <v>191</v>
      </c>
      <c r="B29" s="43"/>
      <c r="C29" s="43">
        <v>0.95</v>
      </c>
      <c r="D29" s="86"/>
      <c r="E29" s="86" t="s">
        <v>167</v>
      </c>
      <c r="F29" s="43">
        <v>1</v>
      </c>
      <c r="G29" s="43">
        <v>1</v>
      </c>
    </row>
    <row r="30" spans="1:7" ht="15.75" customHeight="1" x14ac:dyDescent="0.25">
      <c r="A30" s="69" t="s">
        <v>192</v>
      </c>
      <c r="B30" s="43"/>
      <c r="C30" s="43">
        <v>0.95</v>
      </c>
      <c r="D30" s="86"/>
      <c r="E30" s="86" t="s">
        <v>167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/>
      <c r="C31" s="43">
        <v>0.95</v>
      </c>
      <c r="D31" s="86"/>
      <c r="E31" s="86" t="s">
        <v>167</v>
      </c>
      <c r="F31" s="43">
        <v>1</v>
      </c>
      <c r="G31" s="43">
        <v>1</v>
      </c>
    </row>
    <row r="32" spans="1:7" ht="15.75" customHeight="1" x14ac:dyDescent="0.25">
      <c r="A32" s="69" t="s">
        <v>193</v>
      </c>
      <c r="B32" s="43"/>
      <c r="C32" s="43">
        <v>0.95</v>
      </c>
      <c r="D32" s="86"/>
      <c r="E32" s="86" t="s">
        <v>167</v>
      </c>
      <c r="F32" s="43">
        <v>1</v>
      </c>
      <c r="G32" s="43">
        <v>1</v>
      </c>
    </row>
    <row r="33" spans="1:7" ht="15.75" customHeight="1" x14ac:dyDescent="0.25">
      <c r="A33" s="69" t="s">
        <v>194</v>
      </c>
      <c r="B33" s="43"/>
      <c r="C33" s="43">
        <v>0.95</v>
      </c>
      <c r="D33" s="86"/>
      <c r="E33" s="86" t="s">
        <v>167</v>
      </c>
      <c r="F33" s="43">
        <v>1</v>
      </c>
      <c r="G33" s="43">
        <v>1</v>
      </c>
    </row>
    <row r="34" spans="1:7" ht="15.75" customHeight="1" x14ac:dyDescent="0.25">
      <c r="A34" s="69" t="s">
        <v>195</v>
      </c>
      <c r="B34" s="43"/>
      <c r="C34" s="43">
        <v>0.95</v>
      </c>
      <c r="D34" s="86"/>
      <c r="E34" s="86" t="s">
        <v>167</v>
      </c>
      <c r="F34" s="43">
        <v>1</v>
      </c>
      <c r="G34" s="43">
        <v>1</v>
      </c>
    </row>
    <row r="35" spans="1:7" ht="15.75" customHeight="1" x14ac:dyDescent="0.25">
      <c r="A35" s="69" t="s">
        <v>196</v>
      </c>
      <c r="B35" s="43"/>
      <c r="C35" s="43">
        <v>0.95</v>
      </c>
      <c r="D35" s="86"/>
      <c r="E35" s="86" t="s">
        <v>167</v>
      </c>
      <c r="F35" s="43">
        <v>1</v>
      </c>
      <c r="G35" s="43">
        <v>1</v>
      </c>
    </row>
    <row r="36" spans="1:7" ht="15.75" customHeight="1" x14ac:dyDescent="0.25">
      <c r="A36" s="69" t="s">
        <v>197</v>
      </c>
      <c r="B36" s="43"/>
      <c r="C36" s="43">
        <v>0.95</v>
      </c>
      <c r="D36" s="86"/>
      <c r="E36" s="86" t="s">
        <v>167</v>
      </c>
      <c r="F36" s="43">
        <v>1</v>
      </c>
      <c r="G36" s="43">
        <v>1</v>
      </c>
    </row>
    <row r="37" spans="1:7" ht="15.75" customHeight="1" x14ac:dyDescent="0.25">
      <c r="A37" s="69" t="s">
        <v>198</v>
      </c>
      <c r="B37" s="43"/>
      <c r="C37" s="43">
        <v>0.95</v>
      </c>
      <c r="D37" s="86"/>
      <c r="E37" s="86" t="s">
        <v>167</v>
      </c>
      <c r="F37" s="43">
        <v>1</v>
      </c>
      <c r="G37" s="43">
        <v>1</v>
      </c>
    </row>
    <row r="38" spans="1:7" ht="15.75" customHeight="1" x14ac:dyDescent="0.25">
      <c r="A38" s="69" t="s">
        <v>199</v>
      </c>
      <c r="B38" s="43"/>
      <c r="C38" s="43">
        <v>0.95</v>
      </c>
      <c r="D38" s="86"/>
      <c r="E38" s="86" t="s">
        <v>167</v>
      </c>
      <c r="F38" s="43">
        <v>1</v>
      </c>
      <c r="G38" s="43">
        <v>1</v>
      </c>
    </row>
    <row r="39" spans="1:7" ht="15.75" customHeight="1" x14ac:dyDescent="0.25">
      <c r="A39" s="69" t="s">
        <v>200</v>
      </c>
      <c r="B39" s="43"/>
      <c r="C39" s="43">
        <v>0.95</v>
      </c>
      <c r="D39" s="86"/>
      <c r="E39" s="86" t="s">
        <v>167</v>
      </c>
      <c r="F39" s="43">
        <v>1</v>
      </c>
      <c r="G39" s="43">
        <v>1</v>
      </c>
    </row>
  </sheetData>
  <sheetProtection algorithmName="SHA-512" hashValue="s0MxB5OpTr13mz1NLj1PgWNXubdrlK0Uk19wmDnxz9sUDjfedaz6kZj3eujJX0OF/thdFCKvWxoDnuLmAgzqaw==" saltValue="HHt+T3TAUEY/XHyeq+h96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8" width="11.44140625" style="96" customWidth="1"/>
    <col min="9" max="16384" width="11.44140625" style="96"/>
  </cols>
  <sheetData>
    <row r="1" spans="1:3" x14ac:dyDescent="0.25">
      <c r="A1" s="52" t="s">
        <v>156</v>
      </c>
      <c r="B1" s="52" t="s">
        <v>201</v>
      </c>
      <c r="C1" s="52" t="s">
        <v>202</v>
      </c>
    </row>
    <row r="2" spans="1:3" x14ac:dyDescent="0.25">
      <c r="A2" s="44" t="s">
        <v>179</v>
      </c>
      <c r="B2" s="42" t="s">
        <v>189</v>
      </c>
      <c r="C2" s="42"/>
    </row>
    <row r="3" spans="1:3" x14ac:dyDescent="0.25">
      <c r="A3" s="44" t="s">
        <v>180</v>
      </c>
      <c r="B3" s="42" t="s">
        <v>189</v>
      </c>
      <c r="C3" s="42"/>
    </row>
    <row r="4" spans="1:3" x14ac:dyDescent="0.25">
      <c r="A4" s="44" t="s">
        <v>191</v>
      </c>
      <c r="B4" s="42" t="s">
        <v>184</v>
      </c>
      <c r="C4" s="42"/>
    </row>
    <row r="5" spans="1:3" x14ac:dyDescent="0.25">
      <c r="A5" s="44" t="s">
        <v>188</v>
      </c>
      <c r="B5" s="42" t="s">
        <v>184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6" width="11.44140625" style="96" customWidth="1"/>
    <col min="7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171</v>
      </c>
    </row>
    <row r="3" spans="1:1" x14ac:dyDescent="0.25">
      <c r="A3" s="23" t="s">
        <v>181</v>
      </c>
    </row>
    <row r="4" spans="1:1" x14ac:dyDescent="0.25">
      <c r="A4" s="23" t="s">
        <v>185</v>
      </c>
    </row>
    <row r="5" spans="1:1" x14ac:dyDescent="0.25">
      <c r="A5" s="23" t="s">
        <v>194</v>
      </c>
    </row>
    <row r="6" spans="1:1" x14ac:dyDescent="0.25">
      <c r="A6" s="23" t="s">
        <v>195</v>
      </c>
    </row>
    <row r="7" spans="1:1" x14ac:dyDescent="0.25">
      <c r="A7" s="23" t="s">
        <v>196</v>
      </c>
    </row>
    <row r="8" spans="1:1" x14ac:dyDescent="0.25">
      <c r="A8" s="23" t="s">
        <v>197</v>
      </c>
    </row>
    <row r="9" spans="1:1" x14ac:dyDescent="0.25">
      <c r="A9" s="23" t="s">
        <v>198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'Baseline year population inputs'!C51</f>
        <v>0</v>
      </c>
      <c r="C2" s="13">
        <f>'Baseline year population inputs'!C52</f>
        <v>0</v>
      </c>
      <c r="D2" s="13">
        <f>'Baseline year population inputs'!C53</f>
        <v>0</v>
      </c>
      <c r="E2" s="13">
        <f>'Baseline year population inputs'!C54</f>
        <v>0</v>
      </c>
      <c r="F2" s="13">
        <f>'Baseline year population inputs'!C55</f>
        <v>0</v>
      </c>
    </row>
    <row r="3" spans="1:6" ht="15.75" customHeight="1" x14ac:dyDescent="0.25">
      <c r="A3" s="78" t="s">
        <v>204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5">
      <c r="A4" s="78" t="s">
        <v>205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9VFtM0KbIkD5BIK/Eaxtn4+eGtS8x4csqhMvHywFbjquXpx0hKYOq1TQBlnsHBbV7cc/cRv/U3SmT5TOViNfiw==" saltValue="Wjkl2HmS7ypChbiHF3yZ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206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169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170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183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184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188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190</v>
      </c>
      <c r="C7" s="47">
        <f>diarrhoea_1mo*frac_diarrhea_severe</f>
        <v>0</v>
      </c>
      <c r="D7" s="47">
        <f>diarrhoea_1_5mo*frac_diarrhea_severe</f>
        <v>0</v>
      </c>
      <c r="E7" s="47">
        <f>diarrhoea_6_11mo*frac_diarrhea_severe</f>
        <v>0</v>
      </c>
      <c r="F7" s="47">
        <f>diarrhoea_12_23mo*frac_diarrhea_severe</f>
        <v>0</v>
      </c>
      <c r="G7" s="47">
        <f>diarrhoea_24_59mo*frac_diarrhea_severe</f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191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192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</v>
      </c>
      <c r="E10" s="47">
        <f>IF(ISBLANK(comm_deliv), frac_children_health_facility,1)</f>
        <v>0</v>
      </c>
      <c r="F10" s="47">
        <f>IF(ISBLANK(comm_deliv), frac_children_health_facility,1)</f>
        <v>0</v>
      </c>
      <c r="G10" s="47">
        <f>IF(ISBLANK(comm_deliv), frac_children_health_facility,1)</f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193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199</v>
      </c>
      <c r="C12" s="47">
        <f>diarrhoea_1mo*frac_diarrhea_severe</f>
        <v>0</v>
      </c>
      <c r="D12" s="47">
        <f>diarrhoea_1_5mo*frac_diarrhea_severe</f>
        <v>0</v>
      </c>
      <c r="E12" s="47">
        <f>diarrhoea_6_11mo*frac_diarrhea_severe</f>
        <v>0</v>
      </c>
      <c r="F12" s="47">
        <f>diarrhoea_12_23mo*frac_diarrhea_severe</f>
        <v>0</v>
      </c>
      <c r="G12" s="47">
        <f>diarrhoea_24_59mo*frac_diarrhea_severe</f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200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166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168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179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180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</v>
      </c>
      <c r="I18" s="47">
        <f>frac_PW_health_facility</f>
        <v>0</v>
      </c>
      <c r="J18" s="47">
        <f>frac_PW_health_facility</f>
        <v>0</v>
      </c>
      <c r="K18" s="47">
        <f>frac_PW_health_facility</f>
        <v>0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181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</v>
      </c>
      <c r="I19" s="47">
        <f>frac_malaria_risk</f>
        <v>0</v>
      </c>
      <c r="J19" s="47">
        <f>frac_malaria_risk</f>
        <v>0</v>
      </c>
      <c r="K19" s="47">
        <f>frac_malaria_risk</f>
        <v>0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186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187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189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207</v>
      </c>
      <c r="B24" s="65" t="s">
        <v>171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</v>
      </c>
      <c r="M24" s="47">
        <f>famplan_unmet_need</f>
        <v>0</v>
      </c>
      <c r="N24" s="47">
        <f>famplan_unmet_need</f>
        <v>0</v>
      </c>
      <c r="O24" s="47">
        <f>famplan_unmet_need</f>
        <v>0</v>
      </c>
    </row>
    <row r="25" spans="1:15" ht="15.75" customHeight="1" x14ac:dyDescent="0.25">
      <c r="B25" s="65" t="s">
        <v>175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176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177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0.3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178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208</v>
      </c>
      <c r="B30" s="69" t="s">
        <v>172</v>
      </c>
      <c r="C30" s="47">
        <v>0</v>
      </c>
      <c r="D30" s="47">
        <v>0</v>
      </c>
      <c r="E30" s="47">
        <f t="shared" ref="E30:O30" si="0">frac_maize</f>
        <v>0</v>
      </c>
      <c r="F30" s="47">
        <f t="shared" si="0"/>
        <v>0</v>
      </c>
      <c r="G30" s="47">
        <f t="shared" si="0"/>
        <v>0</v>
      </c>
      <c r="H30" s="47">
        <f t="shared" si="0"/>
        <v>0</v>
      </c>
      <c r="I30" s="47">
        <f t="shared" si="0"/>
        <v>0</v>
      </c>
      <c r="J30" s="47">
        <f t="shared" si="0"/>
        <v>0</v>
      </c>
      <c r="K30" s="47">
        <f t="shared" si="0"/>
        <v>0</v>
      </c>
      <c r="L30" s="47">
        <f t="shared" si="0"/>
        <v>0</v>
      </c>
      <c r="M30" s="47">
        <f t="shared" si="0"/>
        <v>0</v>
      </c>
      <c r="N30" s="47">
        <f t="shared" si="0"/>
        <v>0</v>
      </c>
      <c r="O30" s="47">
        <f t="shared" si="0"/>
        <v>0</v>
      </c>
    </row>
    <row r="31" spans="1:15" ht="15.75" customHeight="1" x14ac:dyDescent="0.25">
      <c r="B31" s="69" t="s">
        <v>173</v>
      </c>
      <c r="C31" s="47">
        <v>0</v>
      </c>
      <c r="D31" s="47">
        <v>0</v>
      </c>
      <c r="E31" s="47">
        <f t="shared" ref="E31:O31" si="1">frac_rice</f>
        <v>0</v>
      </c>
      <c r="F31" s="47">
        <f t="shared" si="1"/>
        <v>0</v>
      </c>
      <c r="G31" s="47">
        <f t="shared" si="1"/>
        <v>0</v>
      </c>
      <c r="H31" s="47">
        <f t="shared" si="1"/>
        <v>0</v>
      </c>
      <c r="I31" s="47">
        <f t="shared" si="1"/>
        <v>0</v>
      </c>
      <c r="J31" s="47">
        <f t="shared" si="1"/>
        <v>0</v>
      </c>
      <c r="K31" s="47">
        <f t="shared" si="1"/>
        <v>0</v>
      </c>
      <c r="L31" s="47">
        <f t="shared" si="1"/>
        <v>0</v>
      </c>
      <c r="M31" s="47">
        <f t="shared" si="1"/>
        <v>0</v>
      </c>
      <c r="N31" s="47">
        <f t="shared" si="1"/>
        <v>0</v>
      </c>
      <c r="O31" s="47">
        <f t="shared" si="1"/>
        <v>0</v>
      </c>
    </row>
    <row r="32" spans="1:15" ht="15.75" customHeight="1" x14ac:dyDescent="0.25">
      <c r="B32" s="69" t="s">
        <v>174</v>
      </c>
      <c r="C32" s="47">
        <v>0</v>
      </c>
      <c r="D32" s="47">
        <v>0</v>
      </c>
      <c r="E32" s="47">
        <f t="shared" ref="E32:O32" si="2">frac_wheat</f>
        <v>0</v>
      </c>
      <c r="F32" s="47">
        <f t="shared" si="2"/>
        <v>0</v>
      </c>
      <c r="G32" s="47">
        <f t="shared" si="2"/>
        <v>0</v>
      </c>
      <c r="H32" s="47">
        <f t="shared" si="2"/>
        <v>0</v>
      </c>
      <c r="I32" s="47">
        <f t="shared" si="2"/>
        <v>0</v>
      </c>
      <c r="J32" s="47">
        <f t="shared" si="2"/>
        <v>0</v>
      </c>
      <c r="K32" s="47">
        <f t="shared" si="2"/>
        <v>0</v>
      </c>
      <c r="L32" s="47">
        <f t="shared" si="2"/>
        <v>0</v>
      </c>
      <c r="M32" s="47">
        <f t="shared" si="2"/>
        <v>0</v>
      </c>
      <c r="N32" s="47">
        <f t="shared" si="2"/>
        <v>0</v>
      </c>
      <c r="O32" s="47">
        <f t="shared" si="2"/>
        <v>0</v>
      </c>
    </row>
    <row r="33" spans="2:15" ht="15.75" customHeight="1" x14ac:dyDescent="0.25">
      <c r="B33" s="69" t="s">
        <v>182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185</v>
      </c>
      <c r="C34" s="47">
        <f t="shared" ref="C34:O34" si="3">frac_malaria_risk</f>
        <v>0</v>
      </c>
      <c r="D34" s="47">
        <f t="shared" si="3"/>
        <v>0</v>
      </c>
      <c r="E34" s="47">
        <f t="shared" si="3"/>
        <v>0</v>
      </c>
      <c r="F34" s="47">
        <f t="shared" si="3"/>
        <v>0</v>
      </c>
      <c r="G34" s="47">
        <f t="shared" si="3"/>
        <v>0</v>
      </c>
      <c r="H34" s="47">
        <f t="shared" si="3"/>
        <v>0</v>
      </c>
      <c r="I34" s="47">
        <f t="shared" si="3"/>
        <v>0</v>
      </c>
      <c r="J34" s="47">
        <f t="shared" si="3"/>
        <v>0</v>
      </c>
      <c r="K34" s="47">
        <f t="shared" si="3"/>
        <v>0</v>
      </c>
      <c r="L34" s="47">
        <f t="shared" si="3"/>
        <v>0</v>
      </c>
      <c r="M34" s="47">
        <f t="shared" si="3"/>
        <v>0</v>
      </c>
      <c r="N34" s="47">
        <f t="shared" si="3"/>
        <v>0</v>
      </c>
      <c r="O34" s="47">
        <f t="shared" si="3"/>
        <v>0</v>
      </c>
    </row>
    <row r="35" spans="2:15" ht="15.75" customHeight="1" x14ac:dyDescent="0.25">
      <c r="B35" s="17" t="s">
        <v>194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195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196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197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198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56s85X/9BchoIyxNYo0xzNR5Fse+IR2acnTNMYS2Fxd03sxhnuuo+YQUBngWREfCv9gBubUM09ZsYjsmZ4DkuQ==" saltValue="pIw3ZRZmDlrBauxK00ak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167</v>
      </c>
    </row>
    <row r="2" spans="1:1" x14ac:dyDescent="0.25">
      <c r="A2" s="96" t="s">
        <v>209</v>
      </c>
    </row>
    <row r="3" spans="1:1" x14ac:dyDescent="0.25">
      <c r="A3" s="96" t="s">
        <v>210</v>
      </c>
    </row>
    <row r="4" spans="1:1" x14ac:dyDescent="0.25">
      <c r="A4" s="96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0" width="11.44140625" style="96" customWidth="1"/>
    <col min="11" max="16384" width="11.44140625" style="96"/>
  </cols>
  <sheetData>
    <row r="1" spans="1:5" x14ac:dyDescent="0.25">
      <c r="A1" s="52" t="s">
        <v>212</v>
      </c>
      <c r="B1" s="52" t="s">
        <v>213</v>
      </c>
      <c r="C1" s="52" t="s">
        <v>214</v>
      </c>
      <c r="D1" s="52" t="s">
        <v>136</v>
      </c>
      <c r="E1" s="52" t="s">
        <v>215</v>
      </c>
    </row>
    <row r="2" spans="1:5" ht="13.8" customHeight="1" x14ac:dyDescent="0.25">
      <c r="A2" s="18" t="s">
        <v>216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217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218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219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220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221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222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223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224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0" width="16.109375" style="51" customWidth="1"/>
    <col min="21" max="16384" width="16.109375" style="51"/>
  </cols>
  <sheetData>
    <row r="1" spans="1:15" ht="15.75" customHeight="1" x14ac:dyDescent="0.3">
      <c r="A1" s="52" t="s">
        <v>206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169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170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150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183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184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188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190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191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192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193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199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200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166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168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179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180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181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186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187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189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207</v>
      </c>
      <c r="B27" s="69" t="s">
        <v>171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175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176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177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178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208</v>
      </c>
      <c r="B33" s="69" t="s">
        <v>172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173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174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182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185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194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195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196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197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198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5" width="12.77734375" style="96" customWidth="1"/>
    <col min="16" max="16384" width="12.77734375" style="96"/>
  </cols>
  <sheetData>
    <row r="1" spans="1:11" x14ac:dyDescent="0.25">
      <c r="A1" s="52" t="s">
        <v>156</v>
      </c>
      <c r="B1" s="96" t="s">
        <v>225</v>
      </c>
      <c r="C1" s="96" t="s">
        <v>111</v>
      </c>
      <c r="D1" s="96" t="s">
        <v>226</v>
      </c>
      <c r="E1" s="96" t="s">
        <v>227</v>
      </c>
      <c r="F1" s="96" t="s">
        <v>118</v>
      </c>
      <c r="G1" s="96" t="s">
        <v>81</v>
      </c>
      <c r="H1" s="96" t="s">
        <v>32</v>
      </c>
      <c r="I1" s="96" t="s">
        <v>228</v>
      </c>
      <c r="J1" s="96" t="s">
        <v>25</v>
      </c>
      <c r="K1" s="96" t="s">
        <v>229</v>
      </c>
    </row>
    <row r="2" spans="1:11" x14ac:dyDescent="0.25">
      <c r="A2" s="69" t="s">
        <v>166</v>
      </c>
      <c r="B2" s="82"/>
      <c r="C2" s="82"/>
      <c r="D2" s="82"/>
      <c r="E2" s="82"/>
      <c r="F2" s="82"/>
      <c r="G2" s="82"/>
      <c r="H2" s="82"/>
      <c r="I2" s="82" t="s">
        <v>151</v>
      </c>
      <c r="J2" s="82"/>
      <c r="K2" s="82"/>
    </row>
    <row r="3" spans="1:11" x14ac:dyDescent="0.25">
      <c r="A3" s="69" t="s">
        <v>168</v>
      </c>
      <c r="B3" s="82"/>
      <c r="C3" s="82"/>
      <c r="D3" s="82"/>
      <c r="E3" s="82"/>
      <c r="F3" s="82"/>
      <c r="G3" s="82"/>
      <c r="H3" s="82" t="s">
        <v>151</v>
      </c>
      <c r="I3" s="82"/>
      <c r="J3" s="82"/>
      <c r="K3" s="82"/>
    </row>
    <row r="4" spans="1:11" x14ac:dyDescent="0.25">
      <c r="A4" s="69" t="s">
        <v>169</v>
      </c>
      <c r="B4" s="82"/>
      <c r="C4" s="82"/>
      <c r="D4" s="82" t="s">
        <v>151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170</v>
      </c>
      <c r="B5" s="82"/>
      <c r="C5" s="82" t="s">
        <v>151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171</v>
      </c>
      <c r="B6" s="82"/>
      <c r="C6" s="82"/>
      <c r="D6" s="82"/>
      <c r="E6" s="82"/>
      <c r="F6" s="82"/>
      <c r="G6" s="82"/>
      <c r="H6" s="82"/>
      <c r="I6" s="82"/>
      <c r="J6" s="82" t="s">
        <v>151</v>
      </c>
      <c r="K6" s="82" t="s">
        <v>151</v>
      </c>
    </row>
    <row r="7" spans="1:11" x14ac:dyDescent="0.25">
      <c r="A7" s="69" t="s">
        <v>172</v>
      </c>
      <c r="B7" s="82"/>
      <c r="C7" s="82" t="s">
        <v>151</v>
      </c>
      <c r="D7" s="82"/>
      <c r="E7" s="82"/>
      <c r="F7" s="82"/>
      <c r="G7" s="82"/>
      <c r="H7" s="82" t="s">
        <v>151</v>
      </c>
      <c r="I7" s="82"/>
      <c r="J7" s="82"/>
      <c r="K7" s="82"/>
    </row>
    <row r="8" spans="1:11" x14ac:dyDescent="0.25">
      <c r="A8" s="69" t="s">
        <v>173</v>
      </c>
      <c r="B8" s="82"/>
      <c r="C8" s="82" t="s">
        <v>151</v>
      </c>
      <c r="D8" s="82"/>
      <c r="E8" s="82"/>
      <c r="F8" s="82"/>
      <c r="G8" s="82"/>
      <c r="H8" s="82" t="s">
        <v>151</v>
      </c>
      <c r="I8" s="82"/>
      <c r="J8" s="82"/>
      <c r="K8" s="82"/>
    </row>
    <row r="9" spans="1:11" x14ac:dyDescent="0.25">
      <c r="A9" s="69" t="s">
        <v>174</v>
      </c>
      <c r="B9" s="82"/>
      <c r="C9" s="82" t="s">
        <v>151</v>
      </c>
      <c r="D9" s="82"/>
      <c r="E9" s="82"/>
      <c r="F9" s="82"/>
      <c r="G9" s="82"/>
      <c r="H9" s="82" t="s">
        <v>151</v>
      </c>
      <c r="I9" s="82"/>
      <c r="J9" s="82"/>
      <c r="K9" s="82"/>
    </row>
    <row r="10" spans="1:11" x14ac:dyDescent="0.25">
      <c r="A10" s="65" t="s">
        <v>175</v>
      </c>
      <c r="B10" s="82"/>
      <c r="C10" s="82" t="s">
        <v>151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176</v>
      </c>
      <c r="B11" s="82"/>
      <c r="C11" s="82" t="s">
        <v>151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177</v>
      </c>
      <c r="B12" s="82"/>
      <c r="C12" s="82" t="s">
        <v>151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178</v>
      </c>
      <c r="B13" s="82"/>
      <c r="C13" s="82" t="s">
        <v>151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179</v>
      </c>
      <c r="B14" s="82"/>
      <c r="C14" s="82" t="s">
        <v>151</v>
      </c>
      <c r="D14" s="82"/>
      <c r="E14" s="82"/>
      <c r="F14" s="82"/>
      <c r="G14" s="82"/>
      <c r="H14" s="82"/>
      <c r="I14" s="82" t="s">
        <v>151</v>
      </c>
      <c r="J14" s="82"/>
      <c r="K14" s="82"/>
    </row>
    <row r="15" spans="1:11" x14ac:dyDescent="0.25">
      <c r="A15" s="69" t="s">
        <v>180</v>
      </c>
      <c r="B15" s="82"/>
      <c r="C15" s="82" t="s">
        <v>151</v>
      </c>
      <c r="D15" s="82"/>
      <c r="E15" s="82"/>
      <c r="F15" s="82"/>
      <c r="G15" s="82"/>
      <c r="H15" s="82"/>
      <c r="I15" s="82" t="s">
        <v>151</v>
      </c>
      <c r="J15" s="82"/>
      <c r="K15" s="82"/>
    </row>
    <row r="16" spans="1:11" x14ac:dyDescent="0.25">
      <c r="A16" s="69" t="s">
        <v>181</v>
      </c>
      <c r="B16" s="82"/>
      <c r="C16" s="82" t="s">
        <v>151</v>
      </c>
      <c r="D16" s="82"/>
      <c r="E16" s="82"/>
      <c r="F16" s="82"/>
      <c r="G16" s="82"/>
      <c r="H16" s="82" t="s">
        <v>151</v>
      </c>
      <c r="I16" s="82" t="s">
        <v>151</v>
      </c>
      <c r="J16" s="82"/>
      <c r="K16" s="82"/>
    </row>
    <row r="17" spans="1:11" x14ac:dyDescent="0.25">
      <c r="A17" s="69" t="s">
        <v>182</v>
      </c>
      <c r="B17" s="82"/>
      <c r="C17" s="82" t="s">
        <v>151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151</v>
      </c>
      <c r="C18" s="82"/>
      <c r="D18" s="82"/>
      <c r="E18" s="82"/>
      <c r="F18" s="82" t="s">
        <v>151</v>
      </c>
      <c r="G18" s="82"/>
      <c r="H18" s="82"/>
      <c r="I18" s="82"/>
      <c r="J18" s="82"/>
      <c r="K18" s="82"/>
    </row>
    <row r="19" spans="1:11" x14ac:dyDescent="0.25">
      <c r="A19" s="69" t="s">
        <v>150</v>
      </c>
      <c r="B19" s="82" t="s">
        <v>151</v>
      </c>
      <c r="C19" s="82"/>
      <c r="D19" s="82"/>
      <c r="E19" s="82"/>
      <c r="F19" s="82" t="s">
        <v>151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151</v>
      </c>
      <c r="C20" s="82"/>
      <c r="D20" s="82"/>
      <c r="E20" s="82"/>
      <c r="F20" s="82" t="s">
        <v>151</v>
      </c>
      <c r="G20" s="82"/>
      <c r="H20" s="82"/>
      <c r="I20" s="82"/>
      <c r="J20" s="82"/>
      <c r="K20" s="82"/>
    </row>
    <row r="21" spans="1:11" x14ac:dyDescent="0.25">
      <c r="A21" s="69" t="s">
        <v>183</v>
      </c>
      <c r="B21" s="82"/>
      <c r="C21" s="82"/>
      <c r="D21" s="82"/>
      <c r="E21" s="82"/>
      <c r="F21" s="82"/>
      <c r="G21" s="82"/>
      <c r="H21" s="82" t="s">
        <v>151</v>
      </c>
      <c r="I21" s="82" t="s">
        <v>151</v>
      </c>
      <c r="J21" s="82"/>
      <c r="K21" s="82"/>
    </row>
    <row r="22" spans="1:11" x14ac:dyDescent="0.25">
      <c r="A22" s="69" t="s">
        <v>184</v>
      </c>
      <c r="B22" s="82" t="s">
        <v>151</v>
      </c>
      <c r="C22" s="82" t="s">
        <v>151</v>
      </c>
      <c r="D22" s="82" t="s">
        <v>151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185</v>
      </c>
      <c r="B23" s="82"/>
      <c r="C23" s="82" t="s">
        <v>151</v>
      </c>
      <c r="D23" s="82"/>
      <c r="E23" s="82"/>
      <c r="F23" s="82"/>
      <c r="G23" s="82"/>
      <c r="H23" s="82"/>
      <c r="I23" s="82" t="s">
        <v>151</v>
      </c>
      <c r="J23" s="82"/>
      <c r="K23" s="82"/>
    </row>
    <row r="24" spans="1:11" x14ac:dyDescent="0.25">
      <c r="A24" s="69" t="s">
        <v>186</v>
      </c>
      <c r="B24" s="82"/>
      <c r="C24" s="82"/>
      <c r="D24" s="82"/>
      <c r="E24" s="82"/>
      <c r="F24" s="82"/>
      <c r="G24" s="82"/>
      <c r="H24" s="82" t="s">
        <v>151</v>
      </c>
      <c r="I24" s="82"/>
      <c r="J24" s="82"/>
      <c r="K24" s="82"/>
    </row>
    <row r="25" spans="1:11" x14ac:dyDescent="0.25">
      <c r="A25" s="69" t="s">
        <v>187</v>
      </c>
      <c r="B25" s="82"/>
      <c r="C25" s="82"/>
      <c r="D25" s="82"/>
      <c r="E25" s="82"/>
      <c r="F25" s="82"/>
      <c r="G25" s="82"/>
      <c r="H25" s="82" t="s">
        <v>151</v>
      </c>
      <c r="I25" s="82"/>
      <c r="J25" s="82"/>
      <c r="K25" s="82"/>
    </row>
    <row r="26" spans="1:11" x14ac:dyDescent="0.25">
      <c r="A26" s="69" t="s">
        <v>188</v>
      </c>
      <c r="B26" s="82"/>
      <c r="C26" s="82" t="s">
        <v>151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189</v>
      </c>
      <c r="B27" s="82"/>
      <c r="C27" s="82" t="s">
        <v>151</v>
      </c>
      <c r="D27" s="82"/>
      <c r="E27" s="82"/>
      <c r="F27" s="82"/>
      <c r="G27" s="82"/>
      <c r="H27" s="82"/>
      <c r="I27" s="82" t="s">
        <v>151</v>
      </c>
      <c r="J27" s="82"/>
      <c r="K27" s="82"/>
    </row>
    <row r="28" spans="1:11" x14ac:dyDescent="0.25">
      <c r="A28" s="69" t="s">
        <v>190</v>
      </c>
      <c r="B28" s="82"/>
      <c r="C28" s="82"/>
      <c r="D28" s="82"/>
      <c r="E28" s="82"/>
      <c r="F28" s="82"/>
      <c r="G28" s="82"/>
      <c r="H28" s="82" t="s">
        <v>151</v>
      </c>
      <c r="I28" s="82"/>
      <c r="J28" s="82"/>
      <c r="K28" s="82"/>
    </row>
    <row r="29" spans="1:11" x14ac:dyDescent="0.25">
      <c r="A29" s="69" t="s">
        <v>191</v>
      </c>
      <c r="B29" s="82" t="s">
        <v>151</v>
      </c>
      <c r="C29" s="82"/>
      <c r="D29" s="82" t="s">
        <v>151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192</v>
      </c>
      <c r="B30" s="82" t="s">
        <v>151</v>
      </c>
      <c r="C30" s="82" t="s">
        <v>151</v>
      </c>
      <c r="D30" s="82" t="s">
        <v>151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151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193</v>
      </c>
      <c r="B32" s="82"/>
      <c r="C32" s="82"/>
      <c r="D32" s="82"/>
      <c r="E32" s="82"/>
      <c r="F32" s="82"/>
      <c r="G32" s="82" t="s">
        <v>151</v>
      </c>
      <c r="H32" s="82" t="s">
        <v>151</v>
      </c>
      <c r="I32" s="82"/>
      <c r="J32" s="82"/>
      <c r="K32" s="82"/>
    </row>
    <row r="33" spans="1:11" x14ac:dyDescent="0.25">
      <c r="A33" s="69" t="s">
        <v>194</v>
      </c>
      <c r="B33" s="82"/>
      <c r="C33" s="82"/>
      <c r="D33" s="82"/>
      <c r="E33" s="82"/>
      <c r="F33" s="82"/>
      <c r="G33" s="82" t="s">
        <v>151</v>
      </c>
      <c r="H33" s="82" t="s">
        <v>151</v>
      </c>
      <c r="I33" s="82"/>
      <c r="J33" s="82"/>
      <c r="K33" s="82"/>
    </row>
    <row r="34" spans="1:11" x14ac:dyDescent="0.25">
      <c r="A34" s="69" t="s">
        <v>195</v>
      </c>
      <c r="B34" s="82"/>
      <c r="C34" s="82"/>
      <c r="D34" s="82"/>
      <c r="E34" s="82"/>
      <c r="F34" s="82"/>
      <c r="G34" s="82" t="s">
        <v>151</v>
      </c>
      <c r="H34" s="82" t="s">
        <v>151</v>
      </c>
      <c r="I34" s="82"/>
      <c r="J34" s="82"/>
      <c r="K34" s="82"/>
    </row>
    <row r="35" spans="1:11" x14ac:dyDescent="0.25">
      <c r="A35" s="69" t="s">
        <v>196</v>
      </c>
      <c r="B35" s="82"/>
      <c r="C35" s="82"/>
      <c r="D35" s="82"/>
      <c r="E35" s="82"/>
      <c r="F35" s="82"/>
      <c r="G35" s="82" t="s">
        <v>151</v>
      </c>
      <c r="H35" s="82" t="s">
        <v>151</v>
      </c>
      <c r="I35" s="82"/>
      <c r="J35" s="82"/>
      <c r="K35" s="82"/>
    </row>
    <row r="36" spans="1:11" x14ac:dyDescent="0.25">
      <c r="A36" s="69" t="s">
        <v>197</v>
      </c>
      <c r="B36" s="82"/>
      <c r="C36" s="82"/>
      <c r="D36" s="82"/>
      <c r="E36" s="82"/>
      <c r="F36" s="82"/>
      <c r="G36" s="82" t="s">
        <v>151</v>
      </c>
      <c r="H36" s="82" t="s">
        <v>151</v>
      </c>
      <c r="I36" s="82"/>
      <c r="J36" s="82"/>
      <c r="K36" s="82"/>
    </row>
    <row r="37" spans="1:11" x14ac:dyDescent="0.25">
      <c r="A37" s="69" t="s">
        <v>198</v>
      </c>
      <c r="B37" s="82"/>
      <c r="C37" s="82"/>
      <c r="D37" s="82"/>
      <c r="E37" s="82"/>
      <c r="F37" s="82"/>
      <c r="G37" s="82" t="s">
        <v>151</v>
      </c>
      <c r="H37" s="82" t="s">
        <v>151</v>
      </c>
      <c r="I37" s="82"/>
      <c r="J37" s="82"/>
      <c r="K37" s="82"/>
    </row>
    <row r="38" spans="1:11" x14ac:dyDescent="0.25">
      <c r="A38" s="69" t="s">
        <v>199</v>
      </c>
      <c r="B38" s="82"/>
      <c r="C38" s="82"/>
      <c r="D38" s="82"/>
      <c r="E38" s="82"/>
      <c r="F38" s="82"/>
      <c r="G38" s="82"/>
      <c r="H38" s="82" t="s">
        <v>151</v>
      </c>
      <c r="I38" s="82"/>
      <c r="J38" s="82"/>
      <c r="K38" s="82"/>
    </row>
    <row r="39" spans="1:11" x14ac:dyDescent="0.25">
      <c r="A39" s="69" t="s">
        <v>200</v>
      </c>
      <c r="B39" s="82" t="s">
        <v>151</v>
      </c>
      <c r="C39" s="82"/>
      <c r="D39" s="82"/>
      <c r="E39" s="82"/>
      <c r="F39" s="82"/>
      <c r="G39" s="82" t="s">
        <v>151</v>
      </c>
      <c r="H39" s="82" t="s">
        <v>151</v>
      </c>
      <c r="I39" s="82"/>
      <c r="J39" s="82"/>
      <c r="K39" s="82"/>
    </row>
  </sheetData>
  <sheetProtection algorithmName="SHA-512" hashValue="2LX+ZmbOj5Ms7Ksvk1c3yAlW/3drujtY8Blk3k+5gfdfGgdZdvDwY4u2zJXRGn3tIhuaumSJeIFniHt/N1eYIg==" saltValue="S7d1J8BgLsfrYl64uokDx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5" width="12.77734375" style="96" customWidth="1"/>
    <col min="16" max="16384" width="12.77734375" style="96"/>
  </cols>
  <sheetData>
    <row r="1" spans="1:11" x14ac:dyDescent="0.25">
      <c r="A1" s="52" t="s">
        <v>230</v>
      </c>
      <c r="B1" s="96" t="s">
        <v>225</v>
      </c>
      <c r="C1" s="96" t="s">
        <v>111</v>
      </c>
      <c r="D1" s="96" t="s">
        <v>226</v>
      </c>
      <c r="E1" s="96" t="s">
        <v>227</v>
      </c>
      <c r="F1" s="96" t="s">
        <v>118</v>
      </c>
      <c r="G1" s="96" t="s">
        <v>81</v>
      </c>
      <c r="H1" s="96" t="s">
        <v>32</v>
      </c>
      <c r="I1" s="96" t="s">
        <v>228</v>
      </c>
      <c r="J1" s="96" t="s">
        <v>25</v>
      </c>
      <c r="K1" s="96" t="s">
        <v>229</v>
      </c>
    </row>
    <row r="2" spans="1:11" x14ac:dyDescent="0.25">
      <c r="A2" s="96" t="s">
        <v>67</v>
      </c>
      <c r="B2" s="82" t="s">
        <v>151</v>
      </c>
      <c r="C2" s="82" t="s">
        <v>151</v>
      </c>
      <c r="D2" s="82" t="s">
        <v>151</v>
      </c>
      <c r="E2" s="82" t="s">
        <v>151</v>
      </c>
      <c r="F2" s="82" t="s">
        <v>151</v>
      </c>
      <c r="G2" s="82" t="s">
        <v>151</v>
      </c>
      <c r="H2" s="82" t="s">
        <v>151</v>
      </c>
      <c r="I2" s="82"/>
      <c r="J2" s="82"/>
      <c r="K2" s="82"/>
    </row>
    <row r="3" spans="1:11" x14ac:dyDescent="0.25">
      <c r="A3" s="96" t="s">
        <v>77</v>
      </c>
      <c r="B3" s="82" t="s">
        <v>151</v>
      </c>
      <c r="C3" s="82" t="s">
        <v>151</v>
      </c>
      <c r="D3" s="82" t="s">
        <v>151</v>
      </c>
      <c r="E3" s="82" t="s">
        <v>151</v>
      </c>
      <c r="F3" s="82" t="s">
        <v>151</v>
      </c>
      <c r="G3" s="82" t="s">
        <v>151</v>
      </c>
      <c r="H3" s="82" t="s">
        <v>151</v>
      </c>
      <c r="I3" s="82"/>
      <c r="J3" s="82"/>
      <c r="K3" s="82"/>
    </row>
    <row r="4" spans="1:11" x14ac:dyDescent="0.25">
      <c r="A4" s="96" t="s">
        <v>78</v>
      </c>
      <c r="B4" s="82" t="s">
        <v>151</v>
      </c>
      <c r="C4" s="82" t="s">
        <v>151</v>
      </c>
      <c r="D4" s="82" t="s">
        <v>151</v>
      </c>
      <c r="E4" s="82" t="s">
        <v>151</v>
      </c>
      <c r="F4" s="82" t="s">
        <v>151</v>
      </c>
      <c r="G4" s="82" t="s">
        <v>151</v>
      </c>
      <c r="H4" s="82" t="s">
        <v>151</v>
      </c>
      <c r="I4" s="82"/>
      <c r="J4" s="82"/>
      <c r="K4" s="82"/>
    </row>
    <row r="5" spans="1:11" x14ac:dyDescent="0.25">
      <c r="A5" s="96" t="s">
        <v>79</v>
      </c>
      <c r="B5" s="82" t="s">
        <v>151</v>
      </c>
      <c r="C5" s="82" t="s">
        <v>151</v>
      </c>
      <c r="D5" s="82" t="s">
        <v>151</v>
      </c>
      <c r="E5" s="82" t="s">
        <v>151</v>
      </c>
      <c r="F5" s="82" t="s">
        <v>151</v>
      </c>
      <c r="G5" s="82" t="s">
        <v>151</v>
      </c>
      <c r="H5" s="82" t="s">
        <v>151</v>
      </c>
      <c r="I5" s="82"/>
      <c r="J5" s="82"/>
      <c r="K5" s="82"/>
    </row>
    <row r="6" spans="1:11" x14ac:dyDescent="0.25">
      <c r="A6" s="96" t="s">
        <v>80</v>
      </c>
      <c r="B6" s="82" t="s">
        <v>151</v>
      </c>
      <c r="C6" s="82" t="s">
        <v>151</v>
      </c>
      <c r="D6" s="82" t="s">
        <v>151</v>
      </c>
      <c r="E6" s="82" t="s">
        <v>151</v>
      </c>
      <c r="F6" s="82" t="s">
        <v>151</v>
      </c>
      <c r="G6" s="82" t="s">
        <v>151</v>
      </c>
      <c r="H6" s="82" t="s">
        <v>151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151</v>
      </c>
      <c r="D7" s="82"/>
      <c r="E7" s="82"/>
      <c r="F7" s="82"/>
      <c r="G7" s="82"/>
      <c r="H7" s="82" t="s">
        <v>151</v>
      </c>
      <c r="I7" s="82" t="s">
        <v>151</v>
      </c>
      <c r="J7" s="82"/>
      <c r="K7" s="82"/>
    </row>
    <row r="8" spans="1:11" x14ac:dyDescent="0.25">
      <c r="A8" s="96" t="s">
        <v>113</v>
      </c>
      <c r="B8" s="82"/>
      <c r="C8" s="82" t="s">
        <v>151</v>
      </c>
      <c r="D8" s="82"/>
      <c r="E8" s="82"/>
      <c r="F8" s="82"/>
      <c r="G8" s="82"/>
      <c r="H8" s="82" t="s">
        <v>151</v>
      </c>
      <c r="I8" s="82" t="s">
        <v>151</v>
      </c>
      <c r="J8" s="82"/>
      <c r="K8" s="82"/>
    </row>
    <row r="9" spans="1:11" x14ac:dyDescent="0.25">
      <c r="A9" s="96" t="s">
        <v>114</v>
      </c>
      <c r="B9" s="82"/>
      <c r="C9" s="82" t="s">
        <v>151</v>
      </c>
      <c r="D9" s="82"/>
      <c r="E9" s="82"/>
      <c r="F9" s="82"/>
      <c r="G9" s="82"/>
      <c r="H9" s="82" t="s">
        <v>151</v>
      </c>
      <c r="I9" s="82" t="s">
        <v>151</v>
      </c>
      <c r="J9" s="82"/>
      <c r="K9" s="82"/>
    </row>
    <row r="10" spans="1:11" x14ac:dyDescent="0.25">
      <c r="A10" s="96" t="s">
        <v>115</v>
      </c>
      <c r="B10" s="82"/>
      <c r="C10" s="82" t="s">
        <v>151</v>
      </c>
      <c r="D10" s="82"/>
      <c r="E10" s="82"/>
      <c r="F10" s="82"/>
      <c r="G10" s="82"/>
      <c r="H10" s="82" t="s">
        <v>151</v>
      </c>
      <c r="I10" s="82" t="s">
        <v>151</v>
      </c>
      <c r="J10" s="82"/>
      <c r="K10" s="82"/>
    </row>
    <row r="11" spans="1:11" x14ac:dyDescent="0.25">
      <c r="A11" s="96" t="s">
        <v>58</v>
      </c>
      <c r="B11" s="82"/>
      <c r="C11" s="82" t="s">
        <v>151</v>
      </c>
      <c r="D11" s="82"/>
      <c r="E11" s="82"/>
      <c r="F11" s="82"/>
      <c r="G11" s="82"/>
      <c r="H11" s="82"/>
      <c r="I11" s="82"/>
      <c r="J11" s="82" t="s">
        <v>151</v>
      </c>
      <c r="K11" s="82" t="s">
        <v>151</v>
      </c>
    </row>
    <row r="12" spans="1:11" x14ac:dyDescent="0.25">
      <c r="A12" s="96" t="s">
        <v>59</v>
      </c>
      <c r="B12" s="82"/>
      <c r="C12" s="82" t="s">
        <v>151</v>
      </c>
      <c r="D12" s="82"/>
      <c r="E12" s="82"/>
      <c r="F12" s="82"/>
      <c r="G12" s="82"/>
      <c r="H12" s="82"/>
      <c r="I12" s="82"/>
      <c r="J12" s="82"/>
      <c r="K12" s="82" t="s">
        <v>151</v>
      </c>
    </row>
    <row r="13" spans="1:11" x14ac:dyDescent="0.25">
      <c r="A13" s="96" t="s">
        <v>60</v>
      </c>
      <c r="B13" s="82"/>
      <c r="C13" s="82" t="s">
        <v>151</v>
      </c>
      <c r="D13" s="82"/>
      <c r="E13" s="82"/>
      <c r="F13" s="82"/>
      <c r="G13" s="82"/>
      <c r="H13" s="82"/>
      <c r="I13" s="82"/>
      <c r="J13" s="82"/>
      <c r="K13" s="82" t="s">
        <v>151</v>
      </c>
    </row>
    <row r="14" spans="1:11" x14ac:dyDescent="0.25">
      <c r="A14" s="96" t="s">
        <v>61</v>
      </c>
      <c r="B14" s="82"/>
      <c r="C14" s="82" t="s">
        <v>151</v>
      </c>
      <c r="D14" s="82"/>
      <c r="E14" s="82"/>
      <c r="F14" s="82"/>
      <c r="G14" s="82"/>
      <c r="H14" s="82"/>
      <c r="I14" s="82"/>
      <c r="J14" s="82"/>
      <c r="K14" s="82" t="s">
        <v>151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4" width="14.44140625" style="96" customWidth="1"/>
    <col min="15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/>
      <c r="C2" s="37"/>
      <c r="D2" s="37"/>
      <c r="E2" s="37"/>
      <c r="F2" s="37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5">
      <c r="A3" s="69">
        <f t="shared" ref="A3:A40" si="3">IF($A$2+ROW(A3)-2&lt;=end_year,A2+1,"")</f>
        <v>2022</v>
      </c>
      <c r="B3" s="36"/>
      <c r="C3" s="37"/>
      <c r="D3" s="37"/>
      <c r="E3" s="37"/>
      <c r="F3" s="37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5">
      <c r="A4" s="69">
        <f t="shared" si="3"/>
        <v>2023</v>
      </c>
      <c r="B4" s="36"/>
      <c r="C4" s="37"/>
      <c r="D4" s="37"/>
      <c r="E4" s="37"/>
      <c r="F4" s="37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5">
      <c r="A5" s="69">
        <f t="shared" si="3"/>
        <v>2024</v>
      </c>
      <c r="B5" s="36"/>
      <c r="C5" s="37"/>
      <c r="D5" s="37"/>
      <c r="E5" s="37"/>
      <c r="F5" s="37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5">
      <c r="A6" s="69">
        <f t="shared" si="3"/>
        <v>2025</v>
      </c>
      <c r="B6" s="36"/>
      <c r="C6" s="37"/>
      <c r="D6" s="37"/>
      <c r="E6" s="37"/>
      <c r="F6" s="37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5">
      <c r="A7" s="69">
        <f t="shared" si="3"/>
        <v>2026</v>
      </c>
      <c r="B7" s="36"/>
      <c r="C7" s="37"/>
      <c r="D7" s="37"/>
      <c r="E7" s="37"/>
      <c r="F7" s="37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5">
      <c r="A8" s="69">
        <f t="shared" si="3"/>
        <v>2027</v>
      </c>
      <c r="B8" s="36"/>
      <c r="C8" s="37"/>
      <c r="D8" s="37"/>
      <c r="E8" s="37"/>
      <c r="F8" s="37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5">
      <c r="A9" s="69">
        <f t="shared" si="3"/>
        <v>2028</v>
      </c>
      <c r="B9" s="36"/>
      <c r="C9" s="37"/>
      <c r="D9" s="37"/>
      <c r="E9" s="37"/>
      <c r="F9" s="37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5">
      <c r="A10" s="69">
        <f t="shared" si="3"/>
        <v>2029</v>
      </c>
      <c r="B10" s="36"/>
      <c r="C10" s="37"/>
      <c r="D10" s="37"/>
      <c r="E10" s="37"/>
      <c r="F10" s="37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5">
      <c r="A11" s="69">
        <f t="shared" si="3"/>
        <v>2030</v>
      </c>
      <c r="B11" s="36"/>
      <c r="C11" s="37"/>
      <c r="D11" s="37"/>
      <c r="E11" s="37"/>
      <c r="F11" s="37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KDAloChXLDq5FNEGpxsz+BGhczRdHBscPOSzXGEZs5xojzuQKrR84AAm8HKKrWiyugafz6RwavFUq2KYC8di7w==" saltValue="4YRFzUx2qwSU4k2UGecUJ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8" width="12.77734375" style="96" customWidth="1"/>
    <col min="9" max="16384" width="12.77734375" style="96"/>
  </cols>
  <sheetData>
    <row r="1" spans="1:10" x14ac:dyDescent="0.25">
      <c r="A1" s="52" t="s">
        <v>231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232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149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233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149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234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149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231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236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0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149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237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87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149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238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4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149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231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240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3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149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241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0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149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242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57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149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EHiGU/wzMESSzNocXwPkaIr4XGdamS9vmVQvyC3AZJHmUXgJGyneI4jc1TC32WmhOi7y0hwZVPwY8duXyz3Tw==" saltValue="r4SSSOoEaaDH7zhAAgw2U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1" width="16.109375" style="96" customWidth="1"/>
    <col min="12" max="16384" width="16.109375" style="96"/>
  </cols>
  <sheetData>
    <row r="1" spans="1:6" s="64" customFormat="1" ht="18.75" customHeight="1" x14ac:dyDescent="0.25">
      <c r="A1" s="55" t="s">
        <v>243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244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245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246</v>
      </c>
      <c r="C11" s="62"/>
      <c r="D11" s="63"/>
      <c r="E11" s="63"/>
      <c r="F11" s="63"/>
    </row>
    <row r="12" spans="1:6" ht="15.75" customHeight="1" x14ac:dyDescent="0.25">
      <c r="A12" s="52" t="s">
        <v>247</v>
      </c>
      <c r="C12" s="61"/>
      <c r="D12" s="53"/>
      <c r="E12" s="53"/>
      <c r="F12" s="53"/>
    </row>
    <row r="13" spans="1:6" ht="15.75" customHeight="1" x14ac:dyDescent="0.25">
      <c r="B13" s="65" t="s">
        <v>248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249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235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243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250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251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246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252</v>
      </c>
      <c r="C39" s="61"/>
      <c r="D39" s="53"/>
      <c r="E39" s="53"/>
      <c r="F39" s="53"/>
    </row>
    <row r="40" spans="1:6" ht="15.75" customHeight="1" x14ac:dyDescent="0.25">
      <c r="B40" s="65" t="s">
        <v>253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254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255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256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239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243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257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258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246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259</v>
      </c>
      <c r="C66" s="61"/>
      <c r="D66" s="53"/>
      <c r="E66" s="53"/>
      <c r="F66" s="53"/>
    </row>
    <row r="67" spans="1:6" ht="15.75" customHeight="1" x14ac:dyDescent="0.25">
      <c r="B67" s="65" t="s">
        <v>260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261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262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263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qjfEXDCpFObvS6WPnnek6M+neB2MMjcNx9qwbwPw9FnreIqkqYZu8spt4ryqWYqQoMQJwQJZYX0cAhqKssl4sA==" saltValue="84smYlDR0Vnyo6NPYQR0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1" width="12.77734375" style="96" customWidth="1"/>
    <col min="22" max="16384" width="12.77734375" style="96"/>
  </cols>
  <sheetData>
    <row r="1" spans="1:16" s="64" customFormat="1" x14ac:dyDescent="0.25">
      <c r="A1" s="55" t="s">
        <v>264</v>
      </c>
    </row>
    <row r="2" spans="1:16" x14ac:dyDescent="0.25">
      <c r="A2" s="72" t="s">
        <v>225</v>
      </c>
      <c r="B2" s="70" t="s">
        <v>265</v>
      </c>
      <c r="C2" s="70" t="s">
        <v>266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267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268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269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270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267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268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269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270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267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268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269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270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267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268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269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270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267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268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269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270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267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268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269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270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271</v>
      </c>
    </row>
    <row r="29" spans="1:16" x14ac:dyDescent="0.25">
      <c r="A29" s="72" t="s">
        <v>272</v>
      </c>
      <c r="B29" s="52" t="s">
        <v>265</v>
      </c>
      <c r="C29" s="52" t="s">
        <v>273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267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268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204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205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267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268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204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205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267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268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204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205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267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268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204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205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267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268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204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205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267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268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204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205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274</v>
      </c>
    </row>
    <row r="56" spans="1:16" ht="26.4" customHeight="1" x14ac:dyDescent="0.25">
      <c r="A56" s="72" t="s">
        <v>111</v>
      </c>
      <c r="B56" s="52" t="s">
        <v>265</v>
      </c>
      <c r="C56" s="74" t="s">
        <v>275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276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277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276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277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276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277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278</v>
      </c>
    </row>
    <row r="65" spans="1:16" ht="26.4" customHeight="1" x14ac:dyDescent="0.25">
      <c r="A65" s="72" t="s">
        <v>118</v>
      </c>
      <c r="B65" s="52" t="s">
        <v>265</v>
      </c>
      <c r="C65" s="74" t="s">
        <v>279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280</v>
      </c>
    </row>
    <row r="104" spans="1:16" ht="26.4" customHeight="1" x14ac:dyDescent="0.25">
      <c r="A104" s="72" t="s">
        <v>81</v>
      </c>
      <c r="B104" s="76" t="s">
        <v>122</v>
      </c>
      <c r="C104" s="74" t="s">
        <v>279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235</v>
      </c>
      <c r="H110" s="88"/>
    </row>
    <row r="111" spans="1:16" x14ac:dyDescent="0.25">
      <c r="A111" s="55" t="s">
        <v>264</v>
      </c>
      <c r="B111" s="64"/>
      <c r="C111" s="64"/>
      <c r="D111" s="64"/>
      <c r="E111" s="64"/>
      <c r="F111" s="64"/>
      <c r="G111" s="64"/>
      <c r="H111" s="64"/>
    </row>
    <row r="112" spans="1:16" x14ac:dyDescent="0.25">
      <c r="A112" s="72" t="s">
        <v>225</v>
      </c>
      <c r="B112" s="70" t="s">
        <v>265</v>
      </c>
      <c r="C112" s="70" t="s">
        <v>266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267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268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269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270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267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268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269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270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267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268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269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270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267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268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269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270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267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268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269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270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267</v>
      </c>
      <c r="D133" s="87">
        <f t="shared" ref="D133:H136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268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269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270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271</v>
      </c>
      <c r="B138" s="64"/>
      <c r="C138" s="64"/>
      <c r="D138" s="64"/>
      <c r="E138" s="64"/>
      <c r="F138" s="64"/>
      <c r="G138" s="64"/>
      <c r="H138" s="64"/>
    </row>
    <row r="139" spans="1:8" x14ac:dyDescent="0.25">
      <c r="A139" s="72" t="s">
        <v>272</v>
      </c>
      <c r="B139" s="52" t="s">
        <v>265</v>
      </c>
      <c r="C139" s="52" t="s">
        <v>273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267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268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204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205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267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268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204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205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267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268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204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205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267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268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204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205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267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268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204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205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267</v>
      </c>
      <c r="D160" s="87">
        <f t="shared" ref="D160:H163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268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204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205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274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265</v>
      </c>
      <c r="C166" s="74" t="s">
        <v>275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276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277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276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277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276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277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278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265</v>
      </c>
      <c r="C175" s="74" t="s">
        <v>279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1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280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279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239</v>
      </c>
      <c r="H220" s="88"/>
    </row>
    <row r="221" spans="1:9" x14ac:dyDescent="0.25">
      <c r="A221" s="55" t="s">
        <v>264</v>
      </c>
      <c r="B221" s="64"/>
      <c r="C221" s="64"/>
      <c r="D221" s="64"/>
      <c r="E221" s="64"/>
      <c r="F221" s="64"/>
      <c r="G221" s="64"/>
      <c r="H221" s="64"/>
      <c r="I221" s="64"/>
    </row>
    <row r="222" spans="1:9" x14ac:dyDescent="0.25">
      <c r="A222" s="72" t="s">
        <v>225</v>
      </c>
      <c r="B222" s="70" t="s">
        <v>265</v>
      </c>
      <c r="C222" s="70" t="s">
        <v>266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267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268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269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270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267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268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269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270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267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268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269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270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267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268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269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270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267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268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269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270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267</v>
      </c>
      <c r="D243" s="87">
        <f t="shared" ref="D243:H246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268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269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270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271</v>
      </c>
      <c r="B248" s="64"/>
      <c r="C248" s="64"/>
      <c r="D248" s="64"/>
      <c r="E248" s="64"/>
      <c r="F248" s="64"/>
      <c r="G248" s="64"/>
      <c r="H248" s="64"/>
      <c r="I248" s="64"/>
    </row>
    <row r="249" spans="1:9" x14ac:dyDescent="0.25">
      <c r="A249" s="72" t="s">
        <v>272</v>
      </c>
      <c r="B249" s="52" t="s">
        <v>265</v>
      </c>
      <c r="C249" s="52" t="s">
        <v>273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267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268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204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205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267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268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204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205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267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268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204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205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267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268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204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205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267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268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204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205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267</v>
      </c>
      <c r="D270" s="87">
        <f t="shared" ref="D270:H273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268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204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205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274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265</v>
      </c>
      <c r="C276" s="74" t="s">
        <v>275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276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277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276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277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276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277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278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265</v>
      </c>
      <c r="C285" s="74" t="s">
        <v>279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1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280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279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C5I/xgEazvxykVKDNpDzlRXzpztkoOCiMfQ5IhaI92ja/J7Lk/JlOyfkMfNmBusXj29CcNIytPDQjv3q8CExcA==" saltValue="5OxaE4qtwetvyPFutziu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2" width="12.77734375" style="96" customWidth="1"/>
    <col min="13" max="16384" width="12.77734375" style="96"/>
  </cols>
  <sheetData>
    <row r="1" spans="1:7" s="64" customFormat="1" ht="14.25" customHeight="1" x14ac:dyDescent="0.25">
      <c r="A1" s="55" t="s">
        <v>281</v>
      </c>
    </row>
    <row r="2" spans="1:7" ht="14.25" customHeight="1" x14ac:dyDescent="0.25">
      <c r="A2" s="76" t="s">
        <v>203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282</v>
      </c>
      <c r="C3" s="85" t="s">
        <v>283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284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285</v>
      </c>
    </row>
    <row r="6" spans="1:7" ht="14.25" customHeight="1" x14ac:dyDescent="0.25">
      <c r="B6" s="69" t="s">
        <v>191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184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192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200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286</v>
      </c>
    </row>
    <row r="12" spans="1:7" ht="14.25" customHeight="1" x14ac:dyDescent="0.25">
      <c r="A12" s="58"/>
      <c r="B12" s="65" t="s">
        <v>183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287</v>
      </c>
    </row>
    <row r="15" spans="1:7" ht="14.25" customHeight="1" x14ac:dyDescent="0.25">
      <c r="A15" s="76" t="s">
        <v>272</v>
      </c>
      <c r="B15" s="69" t="s">
        <v>288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289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290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291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171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235</v>
      </c>
    </row>
    <row r="24" spans="1:7" x14ac:dyDescent="0.25">
      <c r="A24" s="55" t="s">
        <v>281</v>
      </c>
      <c r="B24" s="64"/>
      <c r="C24" s="64"/>
      <c r="D24" s="64"/>
      <c r="E24" s="64"/>
      <c r="F24" s="64"/>
      <c r="G24" s="64"/>
    </row>
    <row r="25" spans="1:7" x14ac:dyDescent="0.25">
      <c r="A25" s="76" t="s">
        <v>203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292</v>
      </c>
      <c r="C26" s="85" t="s">
        <v>283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293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294</v>
      </c>
    </row>
    <row r="29" spans="1:7" x14ac:dyDescent="0.25">
      <c r="B29" s="69" t="s">
        <v>295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296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297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298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299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300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287</v>
      </c>
      <c r="B37" s="64"/>
      <c r="C37" s="64"/>
      <c r="D37" s="64"/>
      <c r="E37" s="64"/>
      <c r="F37" s="64"/>
      <c r="G37" s="64"/>
    </row>
    <row r="38" spans="1:7" x14ac:dyDescent="0.25">
      <c r="A38" s="76" t="s">
        <v>272</v>
      </c>
      <c r="B38" s="69" t="s">
        <v>301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302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303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304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305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239</v>
      </c>
    </row>
    <row r="47" spans="1:7" x14ac:dyDescent="0.25">
      <c r="A47" s="55" t="s">
        <v>281</v>
      </c>
      <c r="B47" s="64"/>
      <c r="C47" s="64"/>
      <c r="D47" s="64"/>
      <c r="E47" s="64"/>
      <c r="F47" s="64"/>
      <c r="G47" s="64"/>
    </row>
    <row r="48" spans="1:7" x14ac:dyDescent="0.25">
      <c r="A48" s="76" t="s">
        <v>203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306</v>
      </c>
      <c r="C49" s="85" t="s">
        <v>283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307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308</v>
      </c>
    </row>
    <row r="52" spans="1:7" x14ac:dyDescent="0.25">
      <c r="B52" s="69" t="s">
        <v>309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310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311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312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313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314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287</v>
      </c>
      <c r="B60" s="64"/>
      <c r="C60" s="64"/>
      <c r="D60" s="64"/>
      <c r="E60" s="64"/>
      <c r="F60" s="64"/>
      <c r="G60" s="64"/>
    </row>
    <row r="61" spans="1:7" x14ac:dyDescent="0.25">
      <c r="A61" s="76" t="s">
        <v>272</v>
      </c>
      <c r="B61" s="69" t="s">
        <v>315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316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317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318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319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jsOUQMWPQ435L6W4q0diel0Hf2RtbzTTM3bEStNHuEokHO11FxchjFUJJ7OkZ1ZF80iXzw90MqVtcwDYVkFctg==" saltValue="JcrDqoVsjwPBuIDsjn562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3" width="16.109375" style="96" customWidth="1"/>
    <col min="14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166</v>
      </c>
      <c r="B2" s="69" t="s">
        <v>320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321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179</v>
      </c>
      <c r="B4" s="69" t="s">
        <v>320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321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180</v>
      </c>
      <c r="B6" s="69" t="s">
        <v>320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321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181</v>
      </c>
      <c r="B8" s="69" t="s">
        <v>320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321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185</v>
      </c>
      <c r="B10" s="69" t="s">
        <v>320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321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189</v>
      </c>
      <c r="B12" s="69" t="s">
        <v>320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321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235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166</v>
      </c>
      <c r="B17" s="69" t="s">
        <v>320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321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179</v>
      </c>
      <c r="B19" s="69" t="s">
        <v>320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321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180</v>
      </c>
      <c r="B21" s="69" t="s">
        <v>320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321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181</v>
      </c>
      <c r="B23" s="69" t="s">
        <v>320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321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185</v>
      </c>
      <c r="B25" s="69" t="s">
        <v>320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321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189</v>
      </c>
      <c r="B27" s="69" t="s">
        <v>320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321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239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166</v>
      </c>
      <c r="B32" s="69" t="s">
        <v>320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321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179</v>
      </c>
      <c r="B34" s="69" t="s">
        <v>320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321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180</v>
      </c>
      <c r="B36" s="69" t="s">
        <v>320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321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181</v>
      </c>
      <c r="B38" s="69" t="s">
        <v>320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321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185</v>
      </c>
      <c r="B40" s="69" t="s">
        <v>320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321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189</v>
      </c>
      <c r="B42" s="69" t="s">
        <v>320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321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8m+s0hGf8Goi1ZepPLXcxeq96rgF1a9toVo2o77sKm/XUbfVEc9LgKLkWUq+Nvc1/2GcSQVJxx4g5ahZDc7DmA==" saltValue="cD4OV0dtiLRQdXIhOo0z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0" width="12.77734375" style="96" customWidth="1"/>
    <col min="21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322</v>
      </c>
    </row>
    <row r="3" spans="1:15" x14ac:dyDescent="0.25">
      <c r="B3" s="65" t="s">
        <v>170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175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176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177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178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179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180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181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184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185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188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189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192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323</v>
      </c>
      <c r="B17" s="65"/>
    </row>
    <row r="18" spans="1:15" x14ac:dyDescent="0.25">
      <c r="B18" s="69" t="s">
        <v>172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173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174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182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235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324</v>
      </c>
    </row>
    <row r="26" spans="1:15" x14ac:dyDescent="0.25">
      <c r="B26" s="65" t="s">
        <v>170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175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176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177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178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179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180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181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184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185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188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189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192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325</v>
      </c>
      <c r="B40" s="65"/>
    </row>
    <row r="41" spans="1:15" x14ac:dyDescent="0.25">
      <c r="B41" s="69" t="s">
        <v>172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173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174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182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239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326</v>
      </c>
    </row>
    <row r="49" spans="1:15" x14ac:dyDescent="0.25">
      <c r="B49" s="65" t="s">
        <v>170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175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176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177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178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179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180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181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184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185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188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189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192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327</v>
      </c>
      <c r="B63" s="65"/>
    </row>
    <row r="64" spans="1:15" x14ac:dyDescent="0.25">
      <c r="B64" s="69" t="s">
        <v>172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173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174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182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pNc0lZ4BmP7AHR3Ly6UsMiLKnZ4qS+yC8dvlMUPVwF/UpPJvXEZNYoColtttBH8G0iTPiLg3UmrEiedyl3VdQw==" saltValue="0JqRP+sdnmFu0d59CFHC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2" width="12.77734375" style="96" customWidth="1"/>
    <col min="13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328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329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330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331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332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333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334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335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urzfFiWAblhvfZ73dFaDHNz8MEsBPqIwX/pyxQFINMa3yZ62n+qbIKsimzYKdiMyvtB6jGkFQ6WODgwzhFUw==" saltValue="pzChY6x3FwAWanPBQ0+CL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3" width="12.77734375" style="96" customWidth="1"/>
    <col min="14" max="16384" width="12.77734375" style="96"/>
  </cols>
  <sheetData>
    <row r="1" spans="1:8" x14ac:dyDescent="0.25">
      <c r="A1" s="52" t="s">
        <v>156</v>
      </c>
      <c r="B1" s="52" t="s">
        <v>336</v>
      </c>
      <c r="C1" s="76" t="s">
        <v>337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193</v>
      </c>
      <c r="B2" s="69" t="s">
        <v>81</v>
      </c>
      <c r="C2" s="69" t="s">
        <v>338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339</v>
      </c>
      <c r="D3" s="85">
        <v>0</v>
      </c>
      <c r="E3" s="85">
        <v>0</v>
      </c>
      <c r="F3" s="85">
        <v>0.30769230769230765</v>
      </c>
      <c r="G3" s="85">
        <v>0.30769230769230765</v>
      </c>
      <c r="H3" s="85">
        <v>0.30769230769230765</v>
      </c>
    </row>
    <row r="4" spans="1:8" x14ac:dyDescent="0.25">
      <c r="C4" s="69" t="s">
        <v>340</v>
      </c>
      <c r="D4" s="85">
        <v>0</v>
      </c>
      <c r="E4" s="85">
        <v>0</v>
      </c>
      <c r="F4" s="85">
        <v>0.38507462686567184</v>
      </c>
      <c r="G4" s="85">
        <v>0.38507462686567184</v>
      </c>
      <c r="H4" s="85">
        <v>0.38507462686567184</v>
      </c>
    </row>
    <row r="5" spans="1:8" x14ac:dyDescent="0.25">
      <c r="A5" s="69" t="s">
        <v>191</v>
      </c>
      <c r="B5" s="69" t="s">
        <v>205</v>
      </c>
      <c r="C5" s="69" t="s">
        <v>338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340</v>
      </c>
      <c r="D6" s="85">
        <v>0</v>
      </c>
      <c r="E6" s="85">
        <v>0</v>
      </c>
      <c r="F6" s="85">
        <v>0.25970149253731345</v>
      </c>
      <c r="G6" s="85">
        <v>0.25970149253731345</v>
      </c>
      <c r="H6" s="85">
        <v>0</v>
      </c>
    </row>
    <row r="7" spans="1:8" x14ac:dyDescent="0.25">
      <c r="B7" s="69" t="s">
        <v>204</v>
      </c>
      <c r="C7" s="69" t="s">
        <v>338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340</v>
      </c>
      <c r="D8" s="85">
        <v>0</v>
      </c>
      <c r="E8" s="85">
        <v>0</v>
      </c>
      <c r="F8" s="85">
        <v>0.25970149253731345</v>
      </c>
      <c r="G8" s="85">
        <v>0.25970149253731345</v>
      </c>
      <c r="H8" s="85">
        <v>0</v>
      </c>
    </row>
    <row r="9" spans="1:8" x14ac:dyDescent="0.25">
      <c r="A9" s="69" t="s">
        <v>184</v>
      </c>
      <c r="B9" s="69" t="s">
        <v>205</v>
      </c>
      <c r="C9" s="69" t="s">
        <v>338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340</v>
      </c>
      <c r="D10" s="85">
        <v>0</v>
      </c>
      <c r="E10" s="85">
        <v>0</v>
      </c>
      <c r="F10" s="85">
        <v>0.25970149253731345</v>
      </c>
      <c r="G10" s="85">
        <v>0.25970149253731345</v>
      </c>
      <c r="H10" s="85">
        <v>0</v>
      </c>
    </row>
    <row r="11" spans="1:8" x14ac:dyDescent="0.25">
      <c r="B11" s="69" t="s">
        <v>204</v>
      </c>
      <c r="C11" s="69" t="s">
        <v>338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340</v>
      </c>
      <c r="D12" s="85">
        <v>0</v>
      </c>
      <c r="E12" s="85">
        <v>0</v>
      </c>
      <c r="F12" s="85">
        <v>0.25970149253731345</v>
      </c>
      <c r="G12" s="85">
        <v>0.25970149253731345</v>
      </c>
      <c r="H12" s="85">
        <v>0</v>
      </c>
    </row>
    <row r="13" spans="1:8" x14ac:dyDescent="0.25">
      <c r="A13" s="69" t="s">
        <v>192</v>
      </c>
      <c r="B13" s="69" t="s">
        <v>205</v>
      </c>
      <c r="C13" s="69" t="s">
        <v>338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340</v>
      </c>
      <c r="D14" s="85">
        <v>0</v>
      </c>
      <c r="E14" s="85">
        <v>0</v>
      </c>
      <c r="F14" s="85">
        <v>0.25970149253731345</v>
      </c>
      <c r="G14" s="85">
        <v>0.25970149253731345</v>
      </c>
      <c r="H14" s="85">
        <v>0</v>
      </c>
    </row>
    <row r="15" spans="1:8" x14ac:dyDescent="0.25">
      <c r="B15" s="69" t="s">
        <v>204</v>
      </c>
      <c r="C15" s="69" t="s">
        <v>338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340</v>
      </c>
      <c r="D16" s="85">
        <v>0</v>
      </c>
      <c r="E16" s="85">
        <v>0</v>
      </c>
      <c r="F16" s="85">
        <v>0.25970149253731345</v>
      </c>
      <c r="G16" s="85">
        <v>0.25970149253731345</v>
      </c>
      <c r="H16" s="85">
        <v>0</v>
      </c>
    </row>
    <row r="17" spans="1:8" x14ac:dyDescent="0.25">
      <c r="A17" s="69" t="s">
        <v>169</v>
      </c>
      <c r="B17" s="69" t="s">
        <v>205</v>
      </c>
      <c r="C17" s="69" t="s">
        <v>338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340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204</v>
      </c>
      <c r="C19" s="69" t="s">
        <v>338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340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174</v>
      </c>
      <c r="B21" s="69" t="s">
        <v>74</v>
      </c>
      <c r="C21" s="69" t="s">
        <v>338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339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172</v>
      </c>
      <c r="B23" s="69" t="s">
        <v>74</v>
      </c>
      <c r="C23" s="69" t="s">
        <v>338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339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173</v>
      </c>
      <c r="B25" s="69" t="s">
        <v>74</v>
      </c>
      <c r="C25" s="69" t="s">
        <v>338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339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197</v>
      </c>
      <c r="B27" s="69" t="s">
        <v>81</v>
      </c>
      <c r="C27" s="69" t="s">
        <v>338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339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340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198</v>
      </c>
      <c r="B30" s="69" t="s">
        <v>81</v>
      </c>
      <c r="C30" s="69" t="s">
        <v>338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339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340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196</v>
      </c>
      <c r="B33" s="69" t="s">
        <v>81</v>
      </c>
      <c r="C33" s="69" t="s">
        <v>338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339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340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195</v>
      </c>
      <c r="B36" s="69" t="s">
        <v>81</v>
      </c>
      <c r="C36" s="69" t="s">
        <v>338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339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340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194</v>
      </c>
      <c r="B39" s="69" t="s">
        <v>81</v>
      </c>
      <c r="C39" s="69" t="s">
        <v>338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339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340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200</v>
      </c>
      <c r="B42" s="69" t="s">
        <v>81</v>
      </c>
      <c r="C42" s="69" t="s">
        <v>338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339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340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338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339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340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190</v>
      </c>
      <c r="B48" s="69" t="s">
        <v>81</v>
      </c>
      <c r="C48" s="69" t="s">
        <v>338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339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199</v>
      </c>
      <c r="B50" s="69" t="s">
        <v>81</v>
      </c>
      <c r="C50" s="69" t="s">
        <v>338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339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183</v>
      </c>
      <c r="B52" s="69" t="s">
        <v>72</v>
      </c>
      <c r="C52" s="69" t="s">
        <v>338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339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330</v>
      </c>
      <c r="B55" s="93"/>
      <c r="C55" s="93"/>
    </row>
    <row r="56" spans="1:8" x14ac:dyDescent="0.25">
      <c r="A56" s="52" t="s">
        <v>156</v>
      </c>
      <c r="B56" s="52" t="s">
        <v>336</v>
      </c>
      <c r="C56" s="76" t="s">
        <v>337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193</v>
      </c>
      <c r="B57" s="69" t="s">
        <v>81</v>
      </c>
      <c r="C57" s="69" t="s">
        <v>338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339</v>
      </c>
      <c r="D58" s="85">
        <f t="shared" si="0"/>
        <v>0</v>
      </c>
      <c r="E58" s="85">
        <f t="shared" si="0"/>
        <v>0</v>
      </c>
      <c r="F58" s="85">
        <f t="shared" si="0"/>
        <v>0.27692307692307688</v>
      </c>
      <c r="G58" s="85">
        <f t="shared" si="0"/>
        <v>0.27692307692307688</v>
      </c>
      <c r="H58" s="85">
        <f t="shared" si="0"/>
        <v>0.27692307692307688</v>
      </c>
    </row>
    <row r="59" spans="1:8" x14ac:dyDescent="0.25">
      <c r="C59" s="69" t="s">
        <v>340</v>
      </c>
      <c r="D59" s="85">
        <f t="shared" si="0"/>
        <v>0</v>
      </c>
      <c r="E59" s="85">
        <f t="shared" si="0"/>
        <v>0</v>
      </c>
      <c r="F59" s="85">
        <f t="shared" si="0"/>
        <v>0.34656716417910466</v>
      </c>
      <c r="G59" s="85">
        <f t="shared" si="0"/>
        <v>0.34656716417910466</v>
      </c>
      <c r="H59" s="85">
        <f t="shared" si="0"/>
        <v>0.34656716417910466</v>
      </c>
    </row>
    <row r="60" spans="1:8" x14ac:dyDescent="0.25">
      <c r="A60" s="69" t="s">
        <v>191</v>
      </c>
      <c r="B60" s="69" t="s">
        <v>205</v>
      </c>
      <c r="C60" s="69" t="s">
        <v>338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340</v>
      </c>
      <c r="D61" s="85">
        <f t="shared" si="0"/>
        <v>0</v>
      </c>
      <c r="E61" s="85">
        <f t="shared" si="0"/>
        <v>0</v>
      </c>
      <c r="F61" s="85">
        <f t="shared" si="0"/>
        <v>0.23373134328358211</v>
      </c>
      <c r="G61" s="85">
        <f t="shared" si="0"/>
        <v>0.23373134328358211</v>
      </c>
      <c r="H61" s="85">
        <f t="shared" si="0"/>
        <v>0</v>
      </c>
    </row>
    <row r="62" spans="1:8" x14ac:dyDescent="0.25">
      <c r="B62" s="69" t="s">
        <v>204</v>
      </c>
      <c r="C62" s="69" t="s">
        <v>338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340</v>
      </c>
      <c r="D63" s="85">
        <f t="shared" si="0"/>
        <v>0</v>
      </c>
      <c r="E63" s="85">
        <f t="shared" si="0"/>
        <v>0</v>
      </c>
      <c r="F63" s="85">
        <f t="shared" si="0"/>
        <v>0.23373134328358211</v>
      </c>
      <c r="G63" s="85">
        <f t="shared" si="0"/>
        <v>0.23373134328358211</v>
      </c>
      <c r="H63" s="85">
        <f t="shared" si="0"/>
        <v>0</v>
      </c>
    </row>
    <row r="64" spans="1:8" x14ac:dyDescent="0.25">
      <c r="A64" s="69" t="s">
        <v>184</v>
      </c>
      <c r="B64" s="69" t="s">
        <v>205</v>
      </c>
      <c r="C64" s="69" t="s">
        <v>338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340</v>
      </c>
      <c r="D65" s="85">
        <f t="shared" si="0"/>
        <v>0</v>
      </c>
      <c r="E65" s="85">
        <f t="shared" si="0"/>
        <v>0</v>
      </c>
      <c r="F65" s="85">
        <f t="shared" si="0"/>
        <v>0.23373134328358211</v>
      </c>
      <c r="G65" s="85">
        <f t="shared" si="0"/>
        <v>0.23373134328358211</v>
      </c>
      <c r="H65" s="85">
        <f t="shared" si="0"/>
        <v>0</v>
      </c>
    </row>
    <row r="66" spans="1:8" x14ac:dyDescent="0.25">
      <c r="B66" s="69" t="s">
        <v>204</v>
      </c>
      <c r="C66" s="69" t="s">
        <v>338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340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0.23373134328358211</v>
      </c>
      <c r="G67" s="85">
        <f t="shared" si="1"/>
        <v>0.23373134328358211</v>
      </c>
      <c r="H67" s="85">
        <f t="shared" si="1"/>
        <v>0</v>
      </c>
    </row>
    <row r="68" spans="1:8" x14ac:dyDescent="0.25">
      <c r="A68" s="69" t="s">
        <v>192</v>
      </c>
      <c r="B68" s="69" t="s">
        <v>205</v>
      </c>
      <c r="C68" s="69" t="s">
        <v>338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340</v>
      </c>
      <c r="D69" s="85">
        <f t="shared" si="1"/>
        <v>0</v>
      </c>
      <c r="E69" s="85">
        <f t="shared" si="1"/>
        <v>0</v>
      </c>
      <c r="F69" s="85">
        <f t="shared" si="1"/>
        <v>0.23373134328358211</v>
      </c>
      <c r="G69" s="85">
        <f t="shared" si="1"/>
        <v>0.23373134328358211</v>
      </c>
      <c r="H69" s="85">
        <f t="shared" si="1"/>
        <v>0</v>
      </c>
    </row>
    <row r="70" spans="1:8" x14ac:dyDescent="0.25">
      <c r="B70" s="69" t="s">
        <v>204</v>
      </c>
      <c r="C70" s="69" t="s">
        <v>338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340</v>
      </c>
      <c r="D71" s="85">
        <f t="shared" si="1"/>
        <v>0</v>
      </c>
      <c r="E71" s="85">
        <f t="shared" si="1"/>
        <v>0</v>
      </c>
      <c r="F71" s="85">
        <f t="shared" si="1"/>
        <v>0.23373134328358211</v>
      </c>
      <c r="G71" s="85">
        <f t="shared" si="1"/>
        <v>0.23373134328358211</v>
      </c>
      <c r="H71" s="85">
        <f t="shared" si="1"/>
        <v>0</v>
      </c>
    </row>
    <row r="72" spans="1:8" x14ac:dyDescent="0.25">
      <c r="A72" s="69" t="s">
        <v>169</v>
      </c>
      <c r="B72" s="69" t="s">
        <v>205</v>
      </c>
      <c r="C72" s="69" t="s">
        <v>338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340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204</v>
      </c>
      <c r="C74" s="69" t="s">
        <v>338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340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174</v>
      </c>
      <c r="B76" s="69" t="s">
        <v>74</v>
      </c>
      <c r="C76" s="69" t="s">
        <v>338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339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172</v>
      </c>
      <c r="B78" s="69" t="s">
        <v>74</v>
      </c>
      <c r="C78" s="69" t="s">
        <v>338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339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173</v>
      </c>
      <c r="B80" s="69" t="s">
        <v>74</v>
      </c>
      <c r="C80" s="69" t="s">
        <v>338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339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197</v>
      </c>
      <c r="B82" s="69" t="s">
        <v>81</v>
      </c>
      <c r="C82" s="69" t="s">
        <v>338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339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340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198</v>
      </c>
      <c r="B85" s="69" t="s">
        <v>81</v>
      </c>
      <c r="C85" s="69" t="s">
        <v>338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339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340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196</v>
      </c>
      <c r="B88" s="69" t="s">
        <v>81</v>
      </c>
      <c r="C88" s="69" t="s">
        <v>338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339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340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195</v>
      </c>
      <c r="B91" s="69" t="s">
        <v>81</v>
      </c>
      <c r="C91" s="69" t="s">
        <v>338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339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340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194</v>
      </c>
      <c r="B94" s="69" t="s">
        <v>81</v>
      </c>
      <c r="C94" s="69" t="s">
        <v>338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339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340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200</v>
      </c>
      <c r="B97" s="69" t="s">
        <v>81</v>
      </c>
      <c r="C97" s="69" t="s">
        <v>338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339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340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338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339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340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190</v>
      </c>
      <c r="B103" s="69" t="s">
        <v>81</v>
      </c>
      <c r="C103" s="69" t="s">
        <v>338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339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199</v>
      </c>
      <c r="B105" s="69" t="s">
        <v>81</v>
      </c>
      <c r="C105" s="69" t="s">
        <v>338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339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183</v>
      </c>
      <c r="B107" s="69" t="s">
        <v>72</v>
      </c>
      <c r="C107" s="69" t="s">
        <v>338</v>
      </c>
      <c r="D107" s="85">
        <f t="shared" ref="D107:H108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339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333</v>
      </c>
      <c r="B110" s="93"/>
      <c r="C110" s="93"/>
    </row>
    <row r="111" spans="1:8" x14ac:dyDescent="0.25">
      <c r="A111" s="52" t="s">
        <v>156</v>
      </c>
      <c r="B111" s="52" t="s">
        <v>336</v>
      </c>
      <c r="C111" s="76" t="s">
        <v>337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193</v>
      </c>
      <c r="B112" s="69" t="s">
        <v>81</v>
      </c>
      <c r="C112" s="69" t="s">
        <v>338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339</v>
      </c>
      <c r="D113" s="85">
        <f t="shared" si="6"/>
        <v>0</v>
      </c>
      <c r="E113" s="85">
        <f t="shared" si="6"/>
        <v>0</v>
      </c>
      <c r="F113" s="85">
        <f t="shared" si="6"/>
        <v>0.32307692307692304</v>
      </c>
      <c r="G113" s="85">
        <f t="shared" si="6"/>
        <v>0.32307692307692304</v>
      </c>
      <c r="H113" s="85">
        <f t="shared" si="6"/>
        <v>0.32307692307692304</v>
      </c>
    </row>
    <row r="114" spans="1:8" x14ac:dyDescent="0.25">
      <c r="C114" s="69" t="s">
        <v>340</v>
      </c>
      <c r="D114" s="85">
        <f t="shared" si="6"/>
        <v>0</v>
      </c>
      <c r="E114" s="85">
        <f t="shared" si="6"/>
        <v>0</v>
      </c>
      <c r="F114" s="85">
        <f t="shared" si="6"/>
        <v>0.40432835820895546</v>
      </c>
      <c r="G114" s="85">
        <f t="shared" si="6"/>
        <v>0.40432835820895546</v>
      </c>
      <c r="H114" s="85">
        <f t="shared" si="6"/>
        <v>0.40432835820895546</v>
      </c>
    </row>
    <row r="115" spans="1:8" x14ac:dyDescent="0.25">
      <c r="A115" s="69" t="s">
        <v>191</v>
      </c>
      <c r="B115" s="69" t="s">
        <v>205</v>
      </c>
      <c r="C115" s="69" t="s">
        <v>338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340</v>
      </c>
      <c r="D116" s="85">
        <f t="shared" si="6"/>
        <v>0</v>
      </c>
      <c r="E116" s="85">
        <f t="shared" si="6"/>
        <v>0</v>
      </c>
      <c r="F116" s="85">
        <f t="shared" si="6"/>
        <v>0.27268656716417916</v>
      </c>
      <c r="G116" s="85">
        <f t="shared" si="6"/>
        <v>0.27268656716417916</v>
      </c>
      <c r="H116" s="85">
        <f t="shared" si="6"/>
        <v>0</v>
      </c>
    </row>
    <row r="117" spans="1:8" x14ac:dyDescent="0.25">
      <c r="B117" s="69" t="s">
        <v>204</v>
      </c>
      <c r="C117" s="69" t="s">
        <v>338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340</v>
      </c>
      <c r="D118" s="85">
        <f t="shared" si="6"/>
        <v>0</v>
      </c>
      <c r="E118" s="85">
        <f t="shared" si="6"/>
        <v>0</v>
      </c>
      <c r="F118" s="85">
        <f t="shared" si="6"/>
        <v>0.27268656716417916</v>
      </c>
      <c r="G118" s="85">
        <f t="shared" si="6"/>
        <v>0.27268656716417916</v>
      </c>
      <c r="H118" s="85">
        <f t="shared" si="6"/>
        <v>0</v>
      </c>
    </row>
    <row r="119" spans="1:8" x14ac:dyDescent="0.25">
      <c r="A119" s="69" t="s">
        <v>184</v>
      </c>
      <c r="B119" s="69" t="s">
        <v>205</v>
      </c>
      <c r="C119" s="69" t="s">
        <v>338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340</v>
      </c>
      <c r="D120" s="85">
        <f t="shared" si="6"/>
        <v>0</v>
      </c>
      <c r="E120" s="85">
        <f t="shared" si="6"/>
        <v>0</v>
      </c>
      <c r="F120" s="85">
        <f t="shared" si="6"/>
        <v>0.27268656716417916</v>
      </c>
      <c r="G120" s="85">
        <f t="shared" si="6"/>
        <v>0.27268656716417916</v>
      </c>
      <c r="H120" s="85">
        <f t="shared" si="6"/>
        <v>0</v>
      </c>
    </row>
    <row r="121" spans="1:8" x14ac:dyDescent="0.25">
      <c r="B121" s="69" t="s">
        <v>204</v>
      </c>
      <c r="C121" s="69" t="s">
        <v>338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340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0.27268656716417916</v>
      </c>
      <c r="G122" s="85">
        <f t="shared" si="7"/>
        <v>0.27268656716417916</v>
      </c>
      <c r="H122" s="85">
        <f t="shared" si="7"/>
        <v>0</v>
      </c>
    </row>
    <row r="123" spans="1:8" x14ac:dyDescent="0.25">
      <c r="A123" s="69" t="s">
        <v>192</v>
      </c>
      <c r="B123" s="69" t="s">
        <v>205</v>
      </c>
      <c r="C123" s="69" t="s">
        <v>338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340</v>
      </c>
      <c r="D124" s="85">
        <f t="shared" si="7"/>
        <v>0</v>
      </c>
      <c r="E124" s="85">
        <f t="shared" si="7"/>
        <v>0</v>
      </c>
      <c r="F124" s="85">
        <f t="shared" si="7"/>
        <v>0.27268656716417916</v>
      </c>
      <c r="G124" s="85">
        <f t="shared" si="7"/>
        <v>0.27268656716417916</v>
      </c>
      <c r="H124" s="85">
        <f t="shared" si="7"/>
        <v>0</v>
      </c>
    </row>
    <row r="125" spans="1:8" x14ac:dyDescent="0.25">
      <c r="B125" s="69" t="s">
        <v>204</v>
      </c>
      <c r="C125" s="69" t="s">
        <v>338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340</v>
      </c>
      <c r="D126" s="85">
        <f t="shared" si="7"/>
        <v>0</v>
      </c>
      <c r="E126" s="85">
        <f t="shared" si="7"/>
        <v>0</v>
      </c>
      <c r="F126" s="85">
        <f t="shared" si="7"/>
        <v>0.27268656716417916</v>
      </c>
      <c r="G126" s="85">
        <f t="shared" si="7"/>
        <v>0.27268656716417916</v>
      </c>
      <c r="H126" s="85">
        <f t="shared" si="7"/>
        <v>0</v>
      </c>
    </row>
    <row r="127" spans="1:8" x14ac:dyDescent="0.25">
      <c r="A127" s="69" t="s">
        <v>169</v>
      </c>
      <c r="B127" s="69" t="s">
        <v>205</v>
      </c>
      <c r="C127" s="69" t="s">
        <v>338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340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204</v>
      </c>
      <c r="C129" s="69" t="s">
        <v>338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340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174</v>
      </c>
      <c r="B131" s="69" t="s">
        <v>74</v>
      </c>
      <c r="C131" s="69" t="s">
        <v>338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339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172</v>
      </c>
      <c r="B133" s="69" t="s">
        <v>74</v>
      </c>
      <c r="C133" s="69" t="s">
        <v>338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339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173</v>
      </c>
      <c r="B135" s="69" t="s">
        <v>74</v>
      </c>
      <c r="C135" s="69" t="s">
        <v>338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339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197</v>
      </c>
      <c r="B137" s="69" t="s">
        <v>81</v>
      </c>
      <c r="C137" s="69" t="s">
        <v>338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339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340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198</v>
      </c>
      <c r="B140" s="69" t="s">
        <v>81</v>
      </c>
      <c r="C140" s="69" t="s">
        <v>338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339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340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196</v>
      </c>
      <c r="B143" s="69" t="s">
        <v>81</v>
      </c>
      <c r="C143" s="69" t="s">
        <v>338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339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340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195</v>
      </c>
      <c r="B146" s="69" t="s">
        <v>81</v>
      </c>
      <c r="C146" s="69" t="s">
        <v>338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339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340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194</v>
      </c>
      <c r="B149" s="69" t="s">
        <v>81</v>
      </c>
      <c r="C149" s="69" t="s">
        <v>338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339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340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200</v>
      </c>
      <c r="B152" s="69" t="s">
        <v>81</v>
      </c>
      <c r="C152" s="69" t="s">
        <v>338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339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340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338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339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340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190</v>
      </c>
      <c r="B158" s="69" t="s">
        <v>81</v>
      </c>
      <c r="C158" s="69" t="s">
        <v>338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339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199</v>
      </c>
      <c r="B160" s="69" t="s">
        <v>81</v>
      </c>
      <c r="C160" s="69" t="s">
        <v>338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339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183</v>
      </c>
      <c r="B162" s="69" t="s">
        <v>72</v>
      </c>
      <c r="C162" s="69" t="s">
        <v>338</v>
      </c>
      <c r="D162" s="85">
        <f t="shared" ref="D162:H163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339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nEnOnulekLMP5eIrk8gGhEXIK46pcAWEx97nkY+6i3xBkaugFYpSD/cWvkkIPmvJvxZhpRRBFj1ul5CIdm5TLw==" saltValue="Faq/YFduJ544TwgWvrcz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2" width="12.77734375" style="96" customWidth="1"/>
    <col min="13" max="16384" width="12.77734375" style="96"/>
  </cols>
  <sheetData>
    <row r="1" spans="1:8" x14ac:dyDescent="0.25">
      <c r="A1" s="70" t="s">
        <v>156</v>
      </c>
      <c r="B1" s="70" t="s">
        <v>336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168</v>
      </c>
      <c r="B2" s="96" t="s">
        <v>94</v>
      </c>
      <c r="C2" s="78" t="s">
        <v>338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339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187</v>
      </c>
      <c r="B4" s="96" t="s">
        <v>94</v>
      </c>
      <c r="C4" s="78" t="s">
        <v>338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339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186</v>
      </c>
      <c r="B6" s="96" t="s">
        <v>94</v>
      </c>
      <c r="C6" s="78" t="s">
        <v>338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339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330</v>
      </c>
    </row>
    <row r="10" spans="1:8" x14ac:dyDescent="0.25">
      <c r="A10" s="70" t="s">
        <v>156</v>
      </c>
      <c r="B10" s="70" t="s">
        <v>336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168</v>
      </c>
      <c r="B11" s="96" t="s">
        <v>94</v>
      </c>
      <c r="C11" s="78" t="s">
        <v>338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339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187</v>
      </c>
      <c r="B13" s="96" t="s">
        <v>94</v>
      </c>
      <c r="C13" s="78" t="s">
        <v>338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339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186</v>
      </c>
      <c r="B15" s="96" t="s">
        <v>94</v>
      </c>
      <c r="C15" s="78" t="s">
        <v>338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339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333</v>
      </c>
    </row>
    <row r="19" spans="1:7" x14ac:dyDescent="0.25">
      <c r="A19" s="70" t="s">
        <v>156</v>
      </c>
      <c r="B19" s="70" t="s">
        <v>336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168</v>
      </c>
      <c r="B20" s="96" t="s">
        <v>94</v>
      </c>
      <c r="C20" s="78" t="s">
        <v>338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339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187</v>
      </c>
      <c r="B22" s="96" t="s">
        <v>94</v>
      </c>
      <c r="C22" s="78" t="s">
        <v>338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339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186</v>
      </c>
      <c r="B24" s="96" t="s">
        <v>94</v>
      </c>
      <c r="C24" s="78" t="s">
        <v>338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339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oUNA3t3xFJCmeSLi1nCIbjhWDp05DkcYKfNyLRmBJOT2iME1wsxQmtol997dg75Hab2YLoglFV7k9KSHNKUaaw==" saltValue="rvzL53c8feY0c7CIHyroB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"Percentage of deaths in baseline year ("&amp;start_year&amp;") attributable to cause"</f>
        <v>Percentage of deaths in baseline year (2021) attributable to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/>
    </row>
    <row r="4" spans="1:8" ht="15.75" customHeight="1" x14ac:dyDescent="0.25">
      <c r="B4" s="11" t="s">
        <v>69</v>
      </c>
      <c r="C4" s="38"/>
    </row>
    <row r="5" spans="1:8" ht="15.75" customHeight="1" x14ac:dyDescent="0.25">
      <c r="B5" s="11" t="s">
        <v>70</v>
      </c>
      <c r="C5" s="38"/>
    </row>
    <row r="6" spans="1:8" ht="15.75" customHeight="1" x14ac:dyDescent="0.25">
      <c r="B6" s="11" t="s">
        <v>71</v>
      </c>
      <c r="C6" s="38"/>
    </row>
    <row r="7" spans="1:8" ht="15.75" customHeight="1" x14ac:dyDescent="0.25">
      <c r="B7" s="11" t="s">
        <v>72</v>
      </c>
      <c r="C7" s="38"/>
    </row>
    <row r="8" spans="1:8" ht="15.75" customHeight="1" x14ac:dyDescent="0.25">
      <c r="B8" s="11" t="s">
        <v>73</v>
      </c>
      <c r="C8" s="38"/>
    </row>
    <row r="9" spans="1:8" ht="15.75" customHeight="1" x14ac:dyDescent="0.25">
      <c r="B9" s="11" t="s">
        <v>74</v>
      </c>
      <c r="C9" s="38"/>
    </row>
    <row r="10" spans="1:8" ht="15.75" customHeight="1" x14ac:dyDescent="0.25">
      <c r="B10" s="11" t="s">
        <v>75</v>
      </c>
      <c r="C10" s="38"/>
    </row>
    <row r="11" spans="1:8" ht="15.75" customHeight="1" x14ac:dyDescent="0.25">
      <c r="B11" s="16" t="s">
        <v>30</v>
      </c>
      <c r="C11" s="98">
        <f>SUM(C3:C10)</f>
        <v>0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/>
      <c r="D14" s="38"/>
      <c r="E14" s="38"/>
      <c r="F14" s="38"/>
    </row>
    <row r="15" spans="1:8" ht="15.75" customHeight="1" x14ac:dyDescent="0.25">
      <c r="B15" s="11" t="s">
        <v>82</v>
      </c>
      <c r="C15" s="38"/>
      <c r="D15" s="38"/>
      <c r="E15" s="38"/>
      <c r="F15" s="38"/>
    </row>
    <row r="16" spans="1:8" ht="15.75" customHeight="1" x14ac:dyDescent="0.25">
      <c r="B16" s="11" t="s">
        <v>83</v>
      </c>
      <c r="C16" s="38"/>
      <c r="D16" s="38"/>
      <c r="E16" s="38"/>
      <c r="F16" s="38"/>
    </row>
    <row r="17" spans="1:8" ht="15.75" customHeight="1" x14ac:dyDescent="0.25">
      <c r="B17" s="11" t="s">
        <v>84</v>
      </c>
      <c r="C17" s="38"/>
      <c r="D17" s="38"/>
      <c r="E17" s="38"/>
      <c r="F17" s="38"/>
    </row>
    <row r="18" spans="1:8" ht="15.75" customHeight="1" x14ac:dyDescent="0.25">
      <c r="B18" s="11" t="s">
        <v>85</v>
      </c>
      <c r="C18" s="38"/>
      <c r="D18" s="38"/>
      <c r="E18" s="38"/>
      <c r="F18" s="38"/>
    </row>
    <row r="19" spans="1:8" ht="15.75" customHeight="1" x14ac:dyDescent="0.25">
      <c r="B19" s="11" t="s">
        <v>86</v>
      </c>
      <c r="C19" s="38"/>
      <c r="D19" s="38"/>
      <c r="E19" s="38"/>
      <c r="F19" s="38"/>
    </row>
    <row r="20" spans="1:8" ht="15.75" customHeight="1" x14ac:dyDescent="0.25">
      <c r="B20" s="11" t="s">
        <v>87</v>
      </c>
      <c r="C20" s="38"/>
      <c r="D20" s="38"/>
      <c r="E20" s="38"/>
      <c r="F20" s="38"/>
    </row>
    <row r="21" spans="1:8" ht="15.75" customHeight="1" x14ac:dyDescent="0.25">
      <c r="B21" s="11" t="s">
        <v>88</v>
      </c>
      <c r="C21" s="38"/>
      <c r="D21" s="38"/>
      <c r="E21" s="38"/>
      <c r="F21" s="38"/>
    </row>
    <row r="22" spans="1:8" ht="15.75" customHeight="1" x14ac:dyDescent="0.25">
      <c r="B22" s="11" t="s">
        <v>89</v>
      </c>
      <c r="C22" s="38"/>
      <c r="D22" s="38"/>
      <c r="E22" s="38"/>
      <c r="F22" s="38"/>
    </row>
    <row r="23" spans="1:8" ht="15.75" customHeight="1" x14ac:dyDescent="0.25">
      <c r="B23" s="16" t="s">
        <v>30</v>
      </c>
      <c r="C23" s="98">
        <f>SUM(C14:C22)</f>
        <v>0</v>
      </c>
      <c r="D23" s="98">
        <f>SUM(D14:D22)</f>
        <v>0</v>
      </c>
      <c r="E23" s="98">
        <f>SUM(E14:E22)</f>
        <v>0</v>
      </c>
      <c r="F23" s="98">
        <f>SUM(F14:F22)</f>
        <v>0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/>
    </row>
    <row r="27" spans="1:8" ht="15.75" customHeight="1" x14ac:dyDescent="0.25">
      <c r="B27" s="11" t="s">
        <v>92</v>
      </c>
      <c r="C27" s="38"/>
    </row>
    <row r="28" spans="1:8" ht="15.75" customHeight="1" x14ac:dyDescent="0.25">
      <c r="B28" s="11" t="s">
        <v>93</v>
      </c>
      <c r="C28" s="38"/>
    </row>
    <row r="29" spans="1:8" ht="15.75" customHeight="1" x14ac:dyDescent="0.25">
      <c r="B29" s="11" t="s">
        <v>94</v>
      </c>
      <c r="C29" s="38"/>
    </row>
    <row r="30" spans="1:8" ht="15.75" customHeight="1" x14ac:dyDescent="0.25">
      <c r="B30" s="11" t="s">
        <v>95</v>
      </c>
      <c r="C30" s="38"/>
    </row>
    <row r="31" spans="1:8" ht="15.75" customHeight="1" x14ac:dyDescent="0.25">
      <c r="B31" s="11" t="s">
        <v>96</v>
      </c>
      <c r="C31" s="38"/>
    </row>
    <row r="32" spans="1:8" ht="15.75" customHeight="1" x14ac:dyDescent="0.25">
      <c r="B32" s="11" t="s">
        <v>97</v>
      </c>
      <c r="C32" s="38"/>
    </row>
    <row r="33" spans="2:3" ht="15.75" customHeight="1" x14ac:dyDescent="0.25">
      <c r="B33" s="11" t="s">
        <v>98</v>
      </c>
      <c r="C33" s="38"/>
    </row>
    <row r="34" spans="2:3" ht="15.75" customHeight="1" x14ac:dyDescent="0.25">
      <c r="B34" s="11" t="s">
        <v>99</v>
      </c>
      <c r="C34" s="38"/>
    </row>
    <row r="35" spans="2:3" ht="15.75" customHeight="1" x14ac:dyDescent="0.25">
      <c r="B35" s="16" t="s">
        <v>30</v>
      </c>
      <c r="C35" s="98">
        <f>SUM(C26:C34)</f>
        <v>0</v>
      </c>
    </row>
  </sheetData>
  <sheetProtection algorithmName="SHA-512" hashValue="6+Fd3+lM6F7CC5nfFjMDqczCxNwVKDBM6mVepSMFM7+v73SgdhSv8TfnfC8nlMe7xcq13q6MIjDLhTIelvMcKQ==" saltValue="kqEZBqN0TYQlZLQiK64T3Q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"Percentage of population in each category in baseline year ("&amp;start_year&amp;")"</f>
        <v>Percentage of population in each category in baseline year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 t="str">
        <f>IFERROR(1-_xlfn.NORM.DIST(_xlfn.NORM.INV(SUM(C4:C5), 0, 1) + 1, 0, 1, TRUE), "")</f>
        <v/>
      </c>
      <c r="D2" s="99" t="str">
        <f>IFERROR(1-_xlfn.NORM.DIST(_xlfn.NORM.INV(SUM(D4:D5), 0, 1) + 1, 0, 1, TRUE), "")</f>
        <v/>
      </c>
      <c r="E2" s="99" t="str">
        <f>IFERROR(1-_xlfn.NORM.DIST(_xlfn.NORM.INV(SUM(E4:E5), 0, 1) + 1, 0, 1, TRUE), "")</f>
        <v/>
      </c>
      <c r="F2" s="99" t="str">
        <f>IFERROR(1-_xlfn.NORM.DIST(_xlfn.NORM.INV(SUM(F4:F5), 0, 1) + 1, 0, 1, TRUE), "")</f>
        <v/>
      </c>
      <c r="G2" s="99" t="str">
        <f>IFERROR(1-_xlfn.NORM.DIST(_xlfn.NORM.INV(SUM(G4:G5), 0, 1) + 1, 0, 1, TRUE), "")</f>
        <v/>
      </c>
    </row>
    <row r="3" spans="1:15" ht="15.75" customHeight="1" x14ac:dyDescent="0.25">
      <c r="B3" s="69" t="s">
        <v>103</v>
      </c>
      <c r="C3" s="99" t="str">
        <f>IFERROR(_xlfn.NORM.DIST(_xlfn.NORM.INV(SUM(C4:C5), 0, 1) + 1, 0, 1, TRUE) - SUM(C4:C5), "")</f>
        <v/>
      </c>
      <c r="D3" s="99" t="str">
        <f>IFERROR(_xlfn.NORM.DIST(_xlfn.NORM.INV(SUM(D4:D5), 0, 1) + 1, 0, 1, TRUE) - SUM(D4:D5), "")</f>
        <v/>
      </c>
      <c r="E3" s="99" t="str">
        <f>IFERROR(_xlfn.NORM.DIST(_xlfn.NORM.INV(SUM(E4:E5), 0, 1) + 1, 0, 1, TRUE) - SUM(E4:E5), "")</f>
        <v/>
      </c>
      <c r="F3" s="99" t="str">
        <f>IFERROR(_xlfn.NORM.DIST(_xlfn.NORM.INV(SUM(F4:F5), 0, 1) + 1, 0, 1, TRUE) - SUM(F4:F5), "")</f>
        <v/>
      </c>
      <c r="G3" s="99" t="str">
        <f>IFERROR(_xlfn.NORM.DIST(_xlfn.NORM.INV(SUM(G4:G5), 0, 1) + 1, 0, 1, TRUE) - SUM(G4:G5), "")</f>
        <v/>
      </c>
    </row>
    <row r="4" spans="1:15" ht="15.75" customHeight="1" x14ac:dyDescent="0.25">
      <c r="B4" s="69" t="s">
        <v>104</v>
      </c>
      <c r="C4" s="39"/>
      <c r="D4" s="39"/>
      <c r="E4" s="39"/>
      <c r="F4" s="39"/>
      <c r="G4" s="39"/>
    </row>
    <row r="5" spans="1:15" ht="15.75" customHeight="1" x14ac:dyDescent="0.25">
      <c r="B5" s="69" t="s">
        <v>105</v>
      </c>
      <c r="C5" s="39"/>
      <c r="D5" s="39"/>
      <c r="E5" s="39"/>
      <c r="F5" s="39"/>
      <c r="G5" s="39"/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 t="str">
        <f>IFERROR(1-_xlfn.NORM.DIST(_xlfn.NORM.INV(SUM(C10:C11), 0, 1) + 1, 0, 1, TRUE), "")</f>
        <v/>
      </c>
      <c r="D8" s="99" t="str">
        <f>IFERROR(1-_xlfn.NORM.DIST(_xlfn.NORM.INV(SUM(D10:D11), 0, 1) + 1, 0, 1, TRUE), "")</f>
        <v/>
      </c>
      <c r="E8" s="99" t="str">
        <f>IFERROR(1-_xlfn.NORM.DIST(_xlfn.NORM.INV(SUM(E10:E11), 0, 1) + 1, 0, 1, TRUE), "")</f>
        <v/>
      </c>
      <c r="F8" s="99" t="str">
        <f>IFERROR(1-_xlfn.NORM.DIST(_xlfn.NORM.INV(SUM(F10:F11), 0, 1) + 1, 0, 1, TRUE), "")</f>
        <v/>
      </c>
      <c r="G8" s="99" t="str">
        <f>IFERROR(1-_xlfn.NORM.DIST(_xlfn.NORM.INV(SUM(G10:G11), 0, 1) + 1, 0, 1, TRUE), "")</f>
        <v/>
      </c>
    </row>
    <row r="9" spans="1:15" ht="15.75" customHeight="1" x14ac:dyDescent="0.25">
      <c r="B9" s="69" t="s">
        <v>108</v>
      </c>
      <c r="C9" s="99" t="str">
        <f>IFERROR(_xlfn.NORM.DIST(_xlfn.NORM.INV(SUM(C10:C11), 0, 1) + 1, 0, 1, TRUE) - SUM(C10:C11), "")</f>
        <v/>
      </c>
      <c r="D9" s="99" t="str">
        <f>IFERROR(_xlfn.NORM.DIST(_xlfn.NORM.INV(SUM(D10:D11), 0, 1) + 1, 0, 1, TRUE) - SUM(D10:D11), "")</f>
        <v/>
      </c>
      <c r="E9" s="99" t="str">
        <f>IFERROR(_xlfn.NORM.DIST(_xlfn.NORM.INV(SUM(E10:E11), 0, 1) + 1, 0, 1, TRUE) - SUM(E10:E11), "")</f>
        <v/>
      </c>
      <c r="F9" s="99" t="str">
        <f>IFERROR(_xlfn.NORM.DIST(_xlfn.NORM.INV(SUM(F10:F11), 0, 1) + 1, 0, 1, TRUE) - SUM(F10:F11), "")</f>
        <v/>
      </c>
      <c r="G9" s="99" t="str">
        <f>IFERROR(_xlfn.NORM.DIST(_xlfn.NORM.INV(SUM(G10:G11), 0, 1) + 1, 0, 1, TRUE) - SUM(G10:G11), "")</f>
        <v/>
      </c>
    </row>
    <row r="10" spans="1:15" ht="15.75" customHeight="1" x14ac:dyDescent="0.25">
      <c r="B10" s="69" t="s">
        <v>109</v>
      </c>
      <c r="C10" s="39"/>
      <c r="D10" s="39"/>
      <c r="E10" s="39"/>
      <c r="F10" s="39"/>
      <c r="G10" s="39"/>
    </row>
    <row r="11" spans="1:15" ht="15.75" customHeight="1" x14ac:dyDescent="0.25">
      <c r="B11" s="69" t="s">
        <v>110</v>
      </c>
      <c r="C11" s="39"/>
      <c r="D11" s="39"/>
      <c r="E11" s="39"/>
      <c r="F11" s="39"/>
      <c r="G11" s="39"/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/>
      <c r="D14" s="40"/>
      <c r="E14" s="40"/>
      <c r="F14" s="40"/>
      <c r="G14" s="40"/>
      <c r="H14" s="41"/>
      <c r="I14" s="41"/>
      <c r="J14" s="41"/>
      <c r="K14" s="41"/>
      <c r="L14" s="41"/>
      <c r="M14" s="41"/>
      <c r="N14" s="41"/>
      <c r="O14" s="41"/>
    </row>
    <row r="15" spans="1:15" ht="15.75" customHeight="1" x14ac:dyDescent="0.25">
      <c r="B15" s="65" t="s">
        <v>117</v>
      </c>
      <c r="C15" s="99">
        <f t="shared" ref="C15:O15" si="0">iron_deficiency_anaemia*C14</f>
        <v>0</v>
      </c>
      <c r="D15" s="99">
        <f t="shared" si="0"/>
        <v>0</v>
      </c>
      <c r="E15" s="99">
        <f t="shared" si="0"/>
        <v>0</v>
      </c>
      <c r="F15" s="99">
        <f t="shared" si="0"/>
        <v>0</v>
      </c>
      <c r="G15" s="99">
        <f t="shared" si="0"/>
        <v>0</v>
      </c>
      <c r="H15" s="99">
        <f t="shared" si="0"/>
        <v>0</v>
      </c>
      <c r="I15" s="99">
        <f t="shared" si="0"/>
        <v>0</v>
      </c>
      <c r="J15" s="99">
        <f t="shared" si="0"/>
        <v>0</v>
      </c>
      <c r="K15" s="99">
        <f t="shared" si="0"/>
        <v>0</v>
      </c>
      <c r="L15" s="99">
        <f t="shared" si="0"/>
        <v>0</v>
      </c>
      <c r="M15" s="99">
        <f t="shared" si="0"/>
        <v>0</v>
      </c>
      <c r="N15" s="99">
        <f t="shared" si="0"/>
        <v>0</v>
      </c>
      <c r="O15" s="99">
        <f t="shared" si="0"/>
        <v>0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tGHRpRT1avIEsGk57g1unaT/yTC4q+YPeAJ4BA0N7Qput38b4diauWyTNYkdvdWVsouWya7NY6N83UkMw1dkvA==" saltValue="FItnqOGriRgw5Q83me+N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"Percentage of children in each category in baseline year ("&amp;start_year&amp;")"</f>
        <v>Percentage of children in each category in baseline year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/>
      <c r="D2" s="39"/>
      <c r="E2" s="39"/>
      <c r="F2" s="39"/>
      <c r="G2" s="39"/>
    </row>
    <row r="3" spans="1:7" x14ac:dyDescent="0.25">
      <c r="B3" s="78" t="s">
        <v>120</v>
      </c>
      <c r="C3" s="39"/>
      <c r="D3" s="39"/>
      <c r="E3" s="39"/>
      <c r="F3" s="39"/>
      <c r="G3" s="39"/>
    </row>
    <row r="4" spans="1:7" x14ac:dyDescent="0.25">
      <c r="B4" s="78" t="s">
        <v>121</v>
      </c>
      <c r="C4" s="39"/>
      <c r="D4" s="39"/>
      <c r="E4" s="39"/>
      <c r="F4" s="39"/>
      <c r="G4" s="39"/>
    </row>
    <row r="5" spans="1:7" x14ac:dyDescent="0.25">
      <c r="B5" s="78" t="s">
        <v>122</v>
      </c>
      <c r="C5" s="100">
        <f>1-C2-C3-C4</f>
        <v>1</v>
      </c>
      <c r="D5" s="100">
        <f t="shared" ref="D5:G5" si="0">1-D2-D3-D4</f>
        <v>1</v>
      </c>
      <c r="E5" s="100">
        <f t="shared" si="0"/>
        <v>1</v>
      </c>
      <c r="F5" s="100">
        <f t="shared" si="0"/>
        <v>1</v>
      </c>
      <c r="G5" s="100">
        <f t="shared" si="0"/>
        <v>1</v>
      </c>
    </row>
  </sheetData>
  <sheetProtection algorithmName="SHA-512" hashValue="k6cdSomfvkBMprsqEgYsTtNIcviaSMJ0PmM1VbB6uZKrHBuMOoDTdXcdQIwuj/8mQeOhUUgccJbE+djZzrhbEQ==" saltValue="IB5weU4/xF5vm2ybHpTNF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57BD-06EA-4667-927B-580EA35F72D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RgdAR3BFtcGQtrRbSdQKBGo+vA8vXft2CfMoIPNylw2Kgtq5Y60OF/gu0FwTwlYUkXD70DqSCseNkguXFqARBA==" saltValue="Mz7gePsAVXfIyQ62rOG4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0888-B38B-4CD2-BAAD-3A2F9A864FCA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8" width="11.44140625" style="96" customWidth="1"/>
    <col min="9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151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151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151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151</v>
      </c>
      <c r="D6" s="42"/>
      <c r="E6" s="27" t="str">
        <f>IF(E$7="","",E$7)</f>
        <v/>
      </c>
    </row>
    <row r="7" spans="1:5" x14ac:dyDescent="0.25">
      <c r="B7" s="22" t="s">
        <v>149</v>
      </c>
      <c r="C7" s="21"/>
      <c r="D7" s="20"/>
      <c r="E7" s="42"/>
    </row>
    <row r="9" spans="1:5" x14ac:dyDescent="0.25">
      <c r="A9" s="24" t="s">
        <v>150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151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151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151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151</v>
      </c>
      <c r="E13" s="27" t="str">
        <f>IF(E$7="","",E$7)</f>
        <v/>
      </c>
    </row>
    <row r="14" spans="1:5" x14ac:dyDescent="0.25">
      <c r="B14" s="22" t="s">
        <v>149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151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151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149</v>
      </c>
      <c r="C21" s="21"/>
      <c r="D21" s="20"/>
      <c r="E21" s="42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160</v>
      </c>
      <c r="D3" s="42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Tharindu Wickramaarachchi</cp:lastModifiedBy>
  <dcterms:created xsi:type="dcterms:W3CDTF">2017-08-01T10:42:13Z</dcterms:created>
  <dcterms:modified xsi:type="dcterms:W3CDTF">2023-01-17T01:34:51Z</dcterms:modified>
</cp:coreProperties>
</file>