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s\"/>
    </mc:Choice>
  </mc:AlternateContent>
  <xr:revisionPtr revIDLastSave="0" documentId="8_{3560A9F1-5FCA-465D-B40A-9781FE5C1095}" xr6:coauthVersionLast="47" xr6:coauthVersionMax="47" xr10:uidLastSave="{00000000-0000-0000-0000-000000000000}"/>
  <bookViews>
    <workbookView xWindow="-108" yWindow="-108" windowWidth="23256" windowHeight="12456" tabRatio="961" firstSheet="5" activeTab="10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H39" i="2"/>
  <c r="G39" i="2"/>
  <c r="I39" i="2" s="1"/>
  <c r="H38" i="2"/>
  <c r="I38" i="2" s="1"/>
  <c r="G38" i="2"/>
  <c r="H37" i="2"/>
  <c r="G37" i="2"/>
  <c r="I37" i="2" s="1"/>
  <c r="H36" i="2"/>
  <c r="I36" i="2" s="1"/>
  <c r="G36" i="2"/>
  <c r="H35" i="2"/>
  <c r="G35" i="2"/>
  <c r="I35" i="2" s="1"/>
  <c r="H34" i="2"/>
  <c r="I34" i="2" s="1"/>
  <c r="G34" i="2"/>
  <c r="H33" i="2"/>
  <c r="G33" i="2"/>
  <c r="I33" i="2" s="1"/>
  <c r="H32" i="2"/>
  <c r="I32" i="2" s="1"/>
  <c r="G32" i="2"/>
  <c r="H31" i="2"/>
  <c r="G31" i="2"/>
  <c r="I31" i="2" s="1"/>
  <c r="H30" i="2"/>
  <c r="I30" i="2" s="1"/>
  <c r="G30" i="2"/>
  <c r="H29" i="2"/>
  <c r="G29" i="2"/>
  <c r="I29" i="2" s="1"/>
  <c r="H28" i="2"/>
  <c r="I28" i="2" s="1"/>
  <c r="G28" i="2"/>
  <c r="H27" i="2"/>
  <c r="G27" i="2"/>
  <c r="I27" i="2" s="1"/>
  <c r="H26" i="2"/>
  <c r="I26" i="2" s="1"/>
  <c r="G26" i="2"/>
  <c r="H25" i="2"/>
  <c r="G25" i="2"/>
  <c r="I25" i="2" s="1"/>
  <c r="H24" i="2"/>
  <c r="I24" i="2" s="1"/>
  <c r="G24" i="2"/>
  <c r="H23" i="2"/>
  <c r="G23" i="2"/>
  <c r="I23" i="2" s="1"/>
  <c r="H22" i="2"/>
  <c r="I22" i="2" s="1"/>
  <c r="G22" i="2"/>
  <c r="H21" i="2"/>
  <c r="G21" i="2"/>
  <c r="I21" i="2" s="1"/>
  <c r="H20" i="2"/>
  <c r="I20" i="2" s="1"/>
  <c r="G20" i="2"/>
  <c r="H19" i="2"/>
  <c r="G19" i="2"/>
  <c r="I19" i="2" s="1"/>
  <c r="H18" i="2"/>
  <c r="I18" i="2" s="1"/>
  <c r="G18" i="2"/>
  <c r="H17" i="2"/>
  <c r="G17" i="2"/>
  <c r="I17" i="2" s="1"/>
  <c r="H16" i="2"/>
  <c r="I16" i="2" s="1"/>
  <c r="G16" i="2"/>
  <c r="H15" i="2"/>
  <c r="G15" i="2"/>
  <c r="I15" i="2" s="1"/>
  <c r="H14" i="2"/>
  <c r="I14" i="2" s="1"/>
  <c r="G14" i="2"/>
  <c r="H13" i="2"/>
  <c r="G13" i="2"/>
  <c r="I13" i="2" s="1"/>
  <c r="H12" i="2"/>
  <c r="I12" i="2" s="1"/>
  <c r="G12" i="2"/>
  <c r="H11" i="2"/>
  <c r="G11" i="2"/>
  <c r="I11" i="2" s="1"/>
  <c r="H10" i="2"/>
  <c r="I10" i="2" s="1"/>
  <c r="G10" i="2"/>
  <c r="H9" i="2"/>
  <c r="G9" i="2"/>
  <c r="I9" i="2" s="1"/>
  <c r="H8" i="2"/>
  <c r="I8" i="2" s="1"/>
  <c r="G8" i="2"/>
  <c r="H7" i="2"/>
  <c r="G7" i="2"/>
  <c r="I7" i="2" s="1"/>
  <c r="H6" i="2"/>
  <c r="I6" i="2" s="1"/>
  <c r="G6" i="2"/>
  <c r="H5" i="2"/>
  <c r="G5" i="2"/>
  <c r="I5" i="2" s="1"/>
  <c r="H4" i="2"/>
  <c r="I4" i="2" s="1"/>
  <c r="G4" i="2"/>
  <c r="H3" i="2"/>
  <c r="G3" i="2"/>
  <c r="I3" i="2" s="1"/>
  <c r="H2" i="2"/>
  <c r="I2" i="2" s="1"/>
  <c r="G2" i="2"/>
  <c r="A2" i="2"/>
  <c r="A40" i="2" s="1"/>
  <c r="A3" i="2" l="1"/>
  <c r="A13" i="2"/>
  <c r="A15" i="2"/>
  <c r="A17" i="2"/>
  <c r="A19" i="2"/>
  <c r="A21" i="2"/>
  <c r="A23" i="2"/>
  <c r="A25" i="2"/>
  <c r="A27" i="2"/>
  <c r="A29" i="2"/>
  <c r="A31" i="2"/>
  <c r="A33" i="2"/>
  <c r="A35" i="2"/>
  <c r="A37" i="2"/>
  <c r="A39" i="2"/>
  <c r="D58" i="20"/>
  <c r="A4" i="2"/>
  <c r="A5" i="2" s="1"/>
  <c r="A6" i="2" s="1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<sst xmlns="http://schemas.openxmlformats.org/spreadsheetml/2006/main" count="2089" uniqueCount="342">
  <si>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</si>
  <si>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</si>
  <si>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</si>
  <si>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</si>
  <si>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</si>
  <si>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</si>
  <si>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</si>
  <si>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</si>
  <si>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</si>
  <si>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</si>
  <si>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</si>
  <si>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</si>
  <si>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</si>
  <si>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</si>
  <si>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</si>
  <si>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</si>
  <si>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</si>
  <si>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</si>
  <si>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</si>
  <si>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</si>
  <si>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</si>
  <si>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</si>
  <si>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</si>
  <si>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</si>
  <si>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</si>
  <si>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</si>
  <si>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</si>
  <si>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</si>
  <si>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</si>
  <si>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</si>
  <si>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</si>
  <si>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</si>
  <si>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</si>
  <si>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</si>
  <si>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</si>
  <si>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</si>
  <si>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</si>
  <si>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</si>
  <si>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</si>
  <si>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</si>
  <si>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</si>
  <si>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</si>
  <si>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</si>
  <si>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</si>
  <si>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</si>
  <si>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</si>
  <si>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</si>
  <si>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</si>
  <si>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</si>
  <si>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</si>
  <si>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</si>
  <si>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</si>
  <si>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</si>
  <si>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</si>
  <si>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</si>
  <si>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</si>
  <si>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</si>
  <si>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</si>
  <si>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</si>
  <si>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</si>
  <si>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</si>
  <si>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</si>
  <si>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</si>
  <si>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</si>
  <si>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</si>
  <si>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</si>
  <si>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</si>
  <si>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</si>
  <si>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</si>
  <si>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</si>
  <si>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</si>
  <si>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</si>
  <si>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</si>
  <si>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</si>
  <si>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</si>
  <si>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</si>
  <si>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</si>
  <si>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</si>
  <si>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</si>
  <si>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</si>
  <si>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</si>
  <si>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</si>
  <si>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</si>
  <si>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</si>
  <si>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</si>
  <si>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</si>
  <si>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</si>
  <si>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</si>
  <si>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</si>
  <si>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</si>
  <si>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</si>
  <si>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</si>
  <si>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</si>
  <si>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</si>
  <si>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</si>
  <si>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</si>
  <si>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</si>
  <si>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</si>
  <si>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</si>
  <si>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</si>
  <si>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</si>
  <si>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</si>
  <si>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</si>
  <si>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</si>
  <si>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</si>
  <si>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</si>
  <si>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</si>
  <si>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</si>
  <si>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</si>
  <si>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</si>
  <si>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</si>
  <si>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</si>
  <si>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</si>
  <si>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</si>
  <si>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</si>
  <si>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</si>
  <si>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</si>
  <si>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</si>
  <si>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</si>
  <si>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</si>
  <si>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</si>
  <si>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</si>
  <si>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</si>
  <si>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</si>
  <si>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</si>
  <si>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</si>
  <si>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</si>
  <si>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</si>
  <si>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</si>
  <si>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</si>
  <si>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</si>
  <si>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</si>
  <si>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</si>
  <si>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</si>
  <si>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</si>
  <si>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</si>
  <si>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</si>
  <si>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</si>
  <si>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</si>
  <si>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</si>
  <si>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</si>
  <si>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</si>
  <si>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</si>
  <si>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</si>
  <si>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</si>
  <si>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</si>
  <si>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</si>
  <si>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</si>
  <si>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</si>
  <si>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</si>
  <si>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</si>
  <si>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</si>
  <si>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</si>
  <si>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</si>
  <si>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</si>
  <si>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</si>
  <si>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</si>
  <si>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</si>
  <si>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</si>
  <si>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</si>
  <si>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</si>
  <si>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</si>
  <si>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</si>
  <si>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</si>
  <si>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</si>
  <si>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</si>
  <si>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</si>
  <si>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</si>
  <si>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</si>
  <si>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</si>
  <si>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</si>
  <si>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</si>
  <si>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</si>
  <si>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</si>
  <si>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</si>
  <si>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</si>
  <si>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</si>
  <si>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</si>
  <si>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</si>
  <si>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</si>
  <si>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</si>
  <si>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</si>
  <si>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</si>
  <si>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</si>
  <si>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</si>
  <si>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</si>
  <si>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</si>
  <si>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</si>
  <si>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</si>
  <si>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</si>
  <si>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</si>
  <si>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</si>
  <si>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</si>
  <si>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</si>
  <si>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</si>
  <si>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</si>
  <si>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</si>
  <si>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</si>
  <si>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</si>
  <si>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</si>
  <si>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</si>
  <si>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</si>
  <si>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</si>
  <si>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</si>
  <si>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MAM</t>
  </si>
  <si>
    <t>SAM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</si>
  <si>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</si>
  <si>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</si>
  <si>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</si>
  <si>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</si>
  <si>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</si>
  <si>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</si>
  <si>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</si>
  <si>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</si>
  <si>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</si>
  <si>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</si>
  <si>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</si>
  <si>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</si>
  <si>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</si>
  <si>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</si>
  <si>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</si>
  <si>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</si>
  <si>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</si>
  <si>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</si>
  <si>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</si>
  <si>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</si>
  <si>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</si>
  <si>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</si>
  <si>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</si>
  <si>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</si>
  <si>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</si>
  <si>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</si>
  <si>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</si>
  <si>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</si>
  <si>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</si>
  <si>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</si>
  <si>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</si>
  <si>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</si>
  <si>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</si>
  <si>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</si>
  <si>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</si>
  <si>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</si>
  <si>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</si>
  <si>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</si>
  <si>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</si>
  <si>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</si>
  <si>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</si>
  <si>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</si>
  <si>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</si>
  <si>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</si>
  <si>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</si>
  <si>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</si>
  <si>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</si>
  <si>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</si>
  <si>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</si>
  <si>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</si>
  <si>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</si>
  <si>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</si>
  <si>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</si>
  <si>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</si>
  <si>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</si>
  <si>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</si>
  <si>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</si>
  <si>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</si>
  <si>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</si>
  <si>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</si>
  <si>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</si>
  <si>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</si>
  <si>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</si>
  <si>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</si>
  <si>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</si>
  <si>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</si>
  <si>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</si>
  <si>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</si>
  <si>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MAS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</si>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</sst>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4" fillId="2" borderId="1" xfId="0" applyFont="1" applyFill="1" applyBorder="1" applyAlignment="1">
      <alignment horizontal="right"/>
    </xf>
    <xf numFmtId="168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4140625" defaultRowHeight="15.75" customHeight="1" x14ac:dyDescent="0.25"/>
  <cols>
    <col min="1" max="1" width="27.6640625" style="8" customWidth="1"/>
    <col min="2" max="2" width="38.6640625" style="11" customWidth="1"/>
    <col min="3" max="3" width="14.44140625" style="8" customWidth="1"/>
    <col min="4" max="16384" width="14.44140625" style="8"/>
  </cols>
  <sheetData>
    <row r="1" spans="1:3" ht="15.9" customHeight="1" x14ac:dyDescent="0.25">
      <c r="A1" s="1" t="s">
        <v>0</v>
      </c>
      <c r="B1" s="29" t="s">
        <v>1</v>
      </c>
      <c r="C1" s="29" t="s">
        <v>2</v>
      </c>
    </row>
    <row r="2" spans="1:3" ht="15.9" customHeight="1" x14ac:dyDescent="0.25">
      <c r="A2" s="8" t="s">
        <v>3</v>
      </c>
      <c r="B2" s="29"/>
      <c r="C2" s="29"/>
    </row>
    <row r="3" spans="1:3" ht="15.9" customHeight="1" x14ac:dyDescent="0.25">
      <c r="A3" s="1"/>
      <c r="B3" s="5" t="s">
        <v>4</v>
      </c>
      <c r="C3" s="41">
        <v>2021</v>
      </c>
    </row>
    <row r="4" spans="1:3" ht="15.9" customHeight="1" x14ac:dyDescent="0.25">
      <c r="A4" s="1"/>
      <c r="B4" s="5" t="s">
        <v>5</v>
      </c>
      <c r="C4" s="42">
        <v>2030</v>
      </c>
    </row>
    <row r="5" spans="1:3" ht="15.9" customHeight="1" x14ac:dyDescent="0.25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334445.19140625</v>
      </c>
    </row>
    <row r="8" spans="1:3" ht="15" customHeight="1" x14ac:dyDescent="0.25">
      <c r="B8" s="5" t="s">
        <v>8</v>
      </c>
      <c r="C8" s="44">
        <v>0.13400000000000001</v>
      </c>
    </row>
    <row r="9" spans="1:3" ht="15" customHeight="1" x14ac:dyDescent="0.25">
      <c r="B9" s="5" t="s">
        <v>9</v>
      </c>
      <c r="C9" s="45">
        <v>0.27</v>
      </c>
    </row>
    <row r="10" spans="1:3" ht="15" customHeight="1" x14ac:dyDescent="0.25">
      <c r="B10" s="5" t="s">
        <v>10</v>
      </c>
      <c r="C10" s="45">
        <v>0.32603321079999997</v>
      </c>
    </row>
    <row r="11" spans="1:3" ht="15" customHeight="1" x14ac:dyDescent="0.25">
      <c r="B11" s="5" t="s">
        <v>11</v>
      </c>
      <c r="C11" s="44">
        <v>0.625</v>
      </c>
    </row>
    <row r="12" spans="1:3" ht="15" customHeight="1" x14ac:dyDescent="0.25">
      <c r="B12" s="5" t="s">
        <v>12</v>
      </c>
      <c r="C12" s="44">
        <v>0.68</v>
      </c>
    </row>
    <row r="13" spans="1:3" ht="15" customHeight="1" x14ac:dyDescent="0.25">
      <c r="B13" s="5" t="s">
        <v>13</v>
      </c>
      <c r="C13" s="44">
        <v>0.249</v>
      </c>
    </row>
    <row r="14" spans="1:3" ht="15" customHeight="1" x14ac:dyDescent="0.25">
      <c r="B14" s="8"/>
    </row>
    <row r="15" spans="1:3" ht="15" customHeight="1" x14ac:dyDescent="0.25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/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0.1114</v>
      </c>
    </row>
    <row r="24" spans="1:3" ht="15" customHeight="1" x14ac:dyDescent="0.25">
      <c r="B24" s="15" t="s">
        <v>22</v>
      </c>
      <c r="C24" s="45">
        <v>0.47339999999999999</v>
      </c>
    </row>
    <row r="25" spans="1:3" ht="15" customHeight="1" x14ac:dyDescent="0.25">
      <c r="B25" s="15" t="s">
        <v>23</v>
      </c>
      <c r="C25" s="45">
        <v>0.35499999999999998</v>
      </c>
    </row>
    <row r="26" spans="1:3" ht="15" customHeight="1" x14ac:dyDescent="0.25">
      <c r="B26" s="15" t="s">
        <v>24</v>
      </c>
      <c r="C26" s="45">
        <v>6.0199999999999997E-2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0.34290466648628398</v>
      </c>
    </row>
    <row r="30" spans="1:3" ht="14.25" customHeight="1" x14ac:dyDescent="0.25">
      <c r="B30" s="25" t="s">
        <v>27</v>
      </c>
      <c r="C30" s="100">
        <v>3.07454772987702E-2</v>
      </c>
    </row>
    <row r="31" spans="1:3" ht="14.25" customHeight="1" x14ac:dyDescent="0.25">
      <c r="B31" s="25" t="s">
        <v>28</v>
      </c>
      <c r="C31" s="100">
        <v>5.8505816337659812E-2</v>
      </c>
    </row>
    <row r="32" spans="1:3" ht="14.25" customHeight="1" x14ac:dyDescent="0.25">
      <c r="B32" s="25" t="s">
        <v>29</v>
      </c>
      <c r="C32" s="100">
        <v>0.56784403987728604</v>
      </c>
    </row>
    <row r="33" spans="1:5" ht="13.2" customHeight="1" x14ac:dyDescent="0.25">
      <c r="B33" s="27" t="s">
        <v>30</v>
      </c>
      <c r="C33" s="47"/>
    </row>
    <row r="34" spans="1:5" ht="15" customHeight="1" x14ac:dyDescent="0.25"/>
    <row r="35" spans="1:5" ht="15" customHeight="1" x14ac:dyDescent="0.25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19.130055693338502</v>
      </c>
    </row>
    <row r="38" spans="1:5" ht="15" customHeight="1" x14ac:dyDescent="0.25">
      <c r="B38" s="11" t="s">
        <v>34</v>
      </c>
      <c r="C38" s="43">
        <v>30.725068284753</v>
      </c>
      <c r="D38" s="12"/>
      <c r="E38" s="13"/>
    </row>
    <row r="39" spans="1:5" ht="15" customHeight="1" x14ac:dyDescent="0.25">
      <c r="B39" s="11" t="s">
        <v>35</v>
      </c>
      <c r="C39" s="43">
        <v>42.355913899603301</v>
      </c>
      <c r="D39" s="12"/>
      <c r="E39" s="12"/>
    </row>
    <row r="40" spans="1:5" ht="15" customHeight="1" x14ac:dyDescent="0.25">
      <c r="B40" s="11" t="s">
        <v>36</v>
      </c>
      <c r="C40" s="99">
        <v>1.95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14.73131177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2.3284099999999999E-2</v>
      </c>
      <c r="D45" s="12"/>
    </row>
    <row r="46" spans="1:5" ht="15.75" customHeight="1" x14ac:dyDescent="0.25">
      <c r="B46" s="11" t="s">
        <v>41</v>
      </c>
      <c r="C46" s="45">
        <v>0.1212066</v>
      </c>
      <c r="D46" s="12"/>
    </row>
    <row r="47" spans="1:5" ht="15.75" customHeight="1" x14ac:dyDescent="0.25">
      <c r="B47" s="11" t="s">
        <v>42</v>
      </c>
      <c r="C47" s="45">
        <v>0.22237270000000001</v>
      </c>
      <c r="D47" s="12"/>
      <c r="E47" s="13"/>
    </row>
    <row r="48" spans="1:5" ht="15" customHeight="1" x14ac:dyDescent="0.25">
      <c r="B48" s="11" t="s">
        <v>43</v>
      </c>
      <c r="C48" s="46">
        <v>0.63313659999999994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48">
        <v>3.3</v>
      </c>
      <c r="D51" s="12"/>
    </row>
    <row r="52" spans="1:4" ht="15" customHeight="1" x14ac:dyDescent="0.25">
      <c r="B52" s="11" t="s">
        <v>46</v>
      </c>
      <c r="C52" s="48">
        <v>3.3</v>
      </c>
    </row>
    <row r="53" spans="1:4" ht="15.75" customHeight="1" x14ac:dyDescent="0.25">
      <c r="B53" s="11" t="s">
        <v>47</v>
      </c>
      <c r="C53" s="48">
        <v>3.3</v>
      </c>
    </row>
    <row r="54" spans="1:4" ht="15.75" customHeight="1" x14ac:dyDescent="0.25">
      <c r="B54" s="11" t="s">
        <v>48</v>
      </c>
      <c r="C54" s="48">
        <v>3.3</v>
      </c>
    </row>
    <row r="55" spans="1:4" ht="15.75" customHeight="1" x14ac:dyDescent="0.25">
      <c r="B55" s="11" t="s">
        <v>49</v>
      </c>
      <c r="C55" s="48">
        <v>3.3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4">
        <v>2.181818181818182E-2</v>
      </c>
    </row>
    <row r="59" spans="1:4" ht="15.75" customHeight="1" x14ac:dyDescent="0.25">
      <c r="B59" s="11" t="s">
        <v>52</v>
      </c>
      <c r="C59" s="44">
        <v>0.53307799999999994</v>
      </c>
    </row>
    <row r="60" spans="1:4" ht="15.75" customHeight="1" x14ac:dyDescent="0.25">
      <c r="B60" s="11" t="s">
        <v>53</v>
      </c>
      <c r="C60" s="44">
        <v>4.5999999999999999E-2</v>
      </c>
    </row>
    <row r="61" spans="1:4" ht="15.75" customHeight="1" x14ac:dyDescent="0.25">
      <c r="B61" s="11" t="s">
        <v>54</v>
      </c>
      <c r="C61" s="44">
        <v>1.4E-2</v>
      </c>
    </row>
    <row r="62" spans="1:4" ht="15.75" customHeight="1" x14ac:dyDescent="0.25">
      <c r="B62" s="11" t="s">
        <v>55</v>
      </c>
      <c r="C62" s="44">
        <v>0.15525137</v>
      </c>
    </row>
    <row r="63" spans="1:4" ht="15.75" customHeight="1" x14ac:dyDescent="0.25">
      <c r="A63" s="4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4140625" defaultRowHeight="15.75" customHeight="1" x14ac:dyDescent="0.25"/>
  <cols>
    <col min="1" max="1" width="56" style="5" customWidth="1"/>
    <col min="2" max="2" width="20" style="8" customWidth="1"/>
    <col min="3" max="3" width="20.44140625" style="8" customWidth="1"/>
    <col min="4" max="4" width="20.109375" style="8" customWidth="1"/>
    <col min="5" max="5" width="36.33203125" style="8" bestFit="1" customWidth="1"/>
    <col min="6" max="6" width="23" style="8" bestFit="1" customWidth="1"/>
    <col min="7" max="7" width="22.6640625" style="8" bestFit="1" customWidth="1"/>
    <col min="8" max="8" width="14.44140625" style="8" customWidth="1"/>
    <col min="9" max="16384" width="14.44140625" style="8"/>
  </cols>
  <sheetData>
    <row r="1" spans="1:7" ht="39.6" customHeight="1" x14ac:dyDescent="0.25">
      <c r="A1" s="1" t="s">
        <v>156</v>
      </c>
      <c r="B1" s="22" t="str">
        <f>"Cobertura de referencia ("&amp;start_year&amp;")"</f>
        <v>Cobertura de referencia (2021)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0.45547421276107702</v>
      </c>
      <c r="C2" s="57">
        <v>0.95</v>
      </c>
      <c r="D2" s="58">
        <v>59.757730837177341</v>
      </c>
      <c r="E2" s="58" t="s">
        <v>167</v>
      </c>
      <c r="F2" s="57">
        <v>1</v>
      </c>
      <c r="G2" s="57">
        <v>1</v>
      </c>
    </row>
    <row r="3" spans="1:7" ht="15.75" customHeight="1" x14ac:dyDescent="0.25">
      <c r="A3" s="5" t="s">
        <v>168</v>
      </c>
      <c r="B3" s="45">
        <v>0</v>
      </c>
      <c r="C3" s="57">
        <v>0.95</v>
      </c>
      <c r="D3" s="58">
        <v>39.918868339226442</v>
      </c>
      <c r="E3" s="58" t="s">
        <v>167</v>
      </c>
      <c r="F3" s="57">
        <v>1</v>
      </c>
      <c r="G3" s="57">
        <v>1</v>
      </c>
    </row>
    <row r="4" spans="1:7" ht="15.75" customHeight="1" x14ac:dyDescent="0.25">
      <c r="A4" s="5" t="s">
        <v>169</v>
      </c>
      <c r="B4" s="57">
        <v>0</v>
      </c>
      <c r="C4" s="57">
        <v>0.95</v>
      </c>
      <c r="D4" s="58">
        <v>441.49789473503643</v>
      </c>
      <c r="E4" s="58" t="s">
        <v>167</v>
      </c>
      <c r="F4" s="57">
        <v>1</v>
      </c>
      <c r="G4" s="57">
        <v>1</v>
      </c>
    </row>
    <row r="5" spans="1:7" ht="15.75" customHeight="1" x14ac:dyDescent="0.25">
      <c r="A5" s="5" t="s">
        <v>170</v>
      </c>
      <c r="B5" s="57">
        <v>0</v>
      </c>
      <c r="C5" s="57">
        <v>0.95</v>
      </c>
      <c r="D5" s="58">
        <v>1.4695112663172401</v>
      </c>
      <c r="E5" s="58" t="s">
        <v>167</v>
      </c>
      <c r="F5" s="57">
        <v>1</v>
      </c>
      <c r="G5" s="57">
        <v>1</v>
      </c>
    </row>
    <row r="6" spans="1:7" ht="15.75" customHeight="1" x14ac:dyDescent="0.25">
      <c r="A6" s="5" t="s">
        <v>171</v>
      </c>
      <c r="B6" s="57">
        <v>0</v>
      </c>
      <c r="C6" s="57">
        <v>0.95</v>
      </c>
      <c r="D6" s="58">
        <v>99.99</v>
      </c>
      <c r="E6" s="58" t="s">
        <v>167</v>
      </c>
      <c r="F6" s="57">
        <v>1</v>
      </c>
      <c r="G6" s="57">
        <v>1</v>
      </c>
    </row>
    <row r="7" spans="1:7" ht="15.75" customHeight="1" x14ac:dyDescent="0.25">
      <c r="A7" s="5" t="s">
        <v>172</v>
      </c>
      <c r="B7" s="57">
        <v>0</v>
      </c>
      <c r="C7" s="57">
        <v>0.95</v>
      </c>
      <c r="D7" s="58">
        <v>99.99</v>
      </c>
      <c r="E7" s="58" t="s">
        <v>167</v>
      </c>
      <c r="F7" s="57">
        <v>1</v>
      </c>
      <c r="G7" s="57">
        <v>1</v>
      </c>
    </row>
    <row r="8" spans="1:7" ht="15.75" customHeight="1" x14ac:dyDescent="0.25">
      <c r="A8" s="5" t="s">
        <v>173</v>
      </c>
      <c r="B8" s="57">
        <v>0</v>
      </c>
      <c r="C8" s="57">
        <v>0.95</v>
      </c>
      <c r="D8" s="58">
        <v>99.99</v>
      </c>
      <c r="E8" s="58" t="s">
        <v>167</v>
      </c>
      <c r="F8" s="57">
        <v>1</v>
      </c>
      <c r="G8" s="57">
        <v>1</v>
      </c>
    </row>
    <row r="9" spans="1:7" ht="15.75" customHeight="1" x14ac:dyDescent="0.25">
      <c r="A9" s="5" t="s">
        <v>174</v>
      </c>
      <c r="B9" s="57">
        <v>0</v>
      </c>
      <c r="C9" s="57">
        <v>0.95</v>
      </c>
      <c r="D9" s="58">
        <v>99.99</v>
      </c>
      <c r="E9" s="58" t="s">
        <v>167</v>
      </c>
      <c r="F9" s="57">
        <v>1</v>
      </c>
      <c r="G9" s="57">
        <v>1</v>
      </c>
    </row>
    <row r="10" spans="1:7" ht="15.75" customHeight="1" x14ac:dyDescent="0.25">
      <c r="A10" s="11" t="s">
        <v>175</v>
      </c>
      <c r="B10" s="45">
        <v>0.42074002226121898</v>
      </c>
      <c r="C10" s="57">
        <v>0.95</v>
      </c>
      <c r="D10" s="58">
        <v>13.05116778302235</v>
      </c>
      <c r="E10" s="58" t="s">
        <v>167</v>
      </c>
      <c r="F10" s="57">
        <v>1</v>
      </c>
      <c r="G10" s="57">
        <v>1</v>
      </c>
    </row>
    <row r="11" spans="1:7" ht="15.75" customHeight="1" x14ac:dyDescent="0.25">
      <c r="A11" s="11" t="s">
        <v>176</v>
      </c>
      <c r="B11" s="57">
        <v>0.42074002226121898</v>
      </c>
      <c r="C11" s="57">
        <v>0.95</v>
      </c>
      <c r="D11" s="58">
        <v>13.05116778302235</v>
      </c>
      <c r="E11" s="58" t="s">
        <v>167</v>
      </c>
      <c r="F11" s="57">
        <v>1</v>
      </c>
      <c r="G11" s="57">
        <v>1</v>
      </c>
    </row>
    <row r="12" spans="1:7" ht="15.75" customHeight="1" x14ac:dyDescent="0.25">
      <c r="A12" s="11" t="s">
        <v>177</v>
      </c>
      <c r="B12" s="57">
        <v>0.42074002226121898</v>
      </c>
      <c r="C12" s="57">
        <v>0.95</v>
      </c>
      <c r="D12" s="58">
        <v>13.05116778302235</v>
      </c>
      <c r="E12" s="58" t="s">
        <v>167</v>
      </c>
      <c r="F12" s="57">
        <v>1</v>
      </c>
      <c r="G12" s="57">
        <v>1</v>
      </c>
    </row>
    <row r="13" spans="1:7" ht="15.75" customHeight="1" x14ac:dyDescent="0.25">
      <c r="A13" s="11" t="s">
        <v>178</v>
      </c>
      <c r="B13" s="57">
        <v>0.42074002226121898</v>
      </c>
      <c r="C13" s="57">
        <v>0.95</v>
      </c>
      <c r="D13" s="58">
        <v>13.05116778302235</v>
      </c>
      <c r="E13" s="58" t="s">
        <v>167</v>
      </c>
      <c r="F13" s="57">
        <v>1</v>
      </c>
      <c r="G13" s="57">
        <v>1</v>
      </c>
    </row>
    <row r="14" spans="1:7" ht="15.75" customHeight="1" x14ac:dyDescent="0.25">
      <c r="A14" s="5" t="s">
        <v>179</v>
      </c>
      <c r="B14" s="45">
        <v>0.42074002226121898</v>
      </c>
      <c r="C14" s="57">
        <v>0.95</v>
      </c>
      <c r="D14" s="58">
        <v>13.05116778302235</v>
      </c>
      <c r="E14" s="58" t="s">
        <v>167</v>
      </c>
      <c r="F14" s="57">
        <v>1</v>
      </c>
      <c r="G14" s="57">
        <v>1</v>
      </c>
    </row>
    <row r="15" spans="1:7" ht="15.75" customHeight="1" x14ac:dyDescent="0.25">
      <c r="A15" s="5" t="s">
        <v>180</v>
      </c>
      <c r="B15" s="57">
        <v>0.42074002226121898</v>
      </c>
      <c r="C15" s="57">
        <v>0.95</v>
      </c>
      <c r="D15" s="58">
        <v>13.05116778302235</v>
      </c>
      <c r="E15" s="58" t="s">
        <v>167</v>
      </c>
      <c r="F15" s="57">
        <v>1</v>
      </c>
      <c r="G15" s="57">
        <v>1</v>
      </c>
    </row>
    <row r="16" spans="1:7" ht="15.75" customHeight="1" x14ac:dyDescent="0.25">
      <c r="A16" s="5" t="s">
        <v>181</v>
      </c>
      <c r="B16" s="45">
        <v>0</v>
      </c>
      <c r="C16" s="57">
        <v>0.95</v>
      </c>
      <c r="D16" s="58">
        <v>0.75814631923040521</v>
      </c>
      <c r="E16" s="58" t="s">
        <v>167</v>
      </c>
      <c r="F16" s="57">
        <v>1</v>
      </c>
      <c r="G16" s="57">
        <v>1</v>
      </c>
    </row>
    <row r="17" spans="1:7" ht="15.75" customHeight="1" x14ac:dyDescent="0.25">
      <c r="A17" s="5" t="s">
        <v>182</v>
      </c>
      <c r="B17" s="57">
        <v>4.9177279999999997E-2</v>
      </c>
      <c r="C17" s="57">
        <v>0.95</v>
      </c>
      <c r="D17" s="58">
        <v>0.1369044839662158</v>
      </c>
      <c r="E17" s="58" t="s">
        <v>167</v>
      </c>
      <c r="F17" s="57">
        <v>1</v>
      </c>
      <c r="G17" s="57">
        <v>1</v>
      </c>
    </row>
    <row r="18" spans="1:7" ht="15.9" customHeight="1" x14ac:dyDescent="0.25">
      <c r="A18" s="5" t="s">
        <v>148</v>
      </c>
      <c r="B18" s="57">
        <v>0.44</v>
      </c>
      <c r="C18" s="57">
        <v>0.95</v>
      </c>
      <c r="D18" s="58">
        <v>10.16995323631398</v>
      </c>
      <c r="E18" s="58" t="s">
        <v>167</v>
      </c>
      <c r="F18" s="57">
        <v>1</v>
      </c>
      <c r="G18" s="57">
        <v>1</v>
      </c>
    </row>
    <row r="19" spans="1:7" ht="15.75" customHeight="1" x14ac:dyDescent="0.25">
      <c r="A19" s="5" t="s">
        <v>150</v>
      </c>
      <c r="B19" s="57">
        <v>0</v>
      </c>
      <c r="C19" s="57">
        <v>0.95</v>
      </c>
      <c r="D19" s="58">
        <v>10.16995323631398</v>
      </c>
      <c r="E19" s="58" t="s">
        <v>167</v>
      </c>
      <c r="F19" s="57">
        <v>1</v>
      </c>
      <c r="G19" s="57">
        <v>1</v>
      </c>
    </row>
    <row r="20" spans="1:7" ht="15.75" customHeight="1" x14ac:dyDescent="0.25">
      <c r="A20" s="5" t="s">
        <v>152</v>
      </c>
      <c r="B20" s="57">
        <v>0</v>
      </c>
      <c r="C20" s="57">
        <v>0.95</v>
      </c>
      <c r="D20" s="58">
        <v>99.99</v>
      </c>
      <c r="E20" s="58" t="s">
        <v>167</v>
      </c>
      <c r="F20" s="57">
        <v>1</v>
      </c>
      <c r="G20" s="57">
        <v>1</v>
      </c>
    </row>
    <row r="21" spans="1:7" ht="15.75" customHeight="1" x14ac:dyDescent="0.25">
      <c r="A21" s="5" t="s">
        <v>183</v>
      </c>
      <c r="B21" s="45">
        <v>0.8770715</v>
      </c>
      <c r="C21" s="57">
        <v>0.95</v>
      </c>
      <c r="D21" s="58">
        <v>12.173502103595631</v>
      </c>
      <c r="E21" s="58" t="s">
        <v>167</v>
      </c>
      <c r="F21" s="57">
        <v>1</v>
      </c>
      <c r="G21" s="57">
        <v>1</v>
      </c>
    </row>
    <row r="22" spans="1:7" ht="15.75" customHeight="1" x14ac:dyDescent="0.25">
      <c r="A22" s="5" t="s">
        <v>184</v>
      </c>
      <c r="B22" s="57">
        <v>0</v>
      </c>
      <c r="C22" s="57">
        <v>0.95</v>
      </c>
      <c r="D22" s="58">
        <v>22.54259034226105</v>
      </c>
      <c r="E22" s="58" t="s">
        <v>167</v>
      </c>
      <c r="F22" s="57">
        <v>1</v>
      </c>
      <c r="G22" s="57">
        <v>1</v>
      </c>
    </row>
    <row r="23" spans="1:7" ht="15.75" customHeight="1" x14ac:dyDescent="0.25">
      <c r="A23" s="5" t="s">
        <v>185</v>
      </c>
      <c r="B23" s="57">
        <v>0</v>
      </c>
      <c r="C23" s="57">
        <v>0.95</v>
      </c>
      <c r="D23" s="58">
        <v>4.3037053742427069</v>
      </c>
      <c r="E23" s="58" t="s">
        <v>167</v>
      </c>
      <c r="F23" s="57">
        <v>1</v>
      </c>
      <c r="G23" s="57">
        <v>1</v>
      </c>
    </row>
    <row r="24" spans="1:7" ht="15.75" customHeight="1" x14ac:dyDescent="0.25">
      <c r="A24" s="5" t="s">
        <v>186</v>
      </c>
      <c r="B24" s="45">
        <v>0.39387483068425</v>
      </c>
      <c r="C24" s="57">
        <v>0.95</v>
      </c>
      <c r="D24" s="58">
        <v>99.99</v>
      </c>
      <c r="E24" s="58" t="s">
        <v>167</v>
      </c>
      <c r="F24" s="57">
        <v>1</v>
      </c>
      <c r="G24" s="57">
        <v>1</v>
      </c>
    </row>
    <row r="25" spans="1:7" ht="15.75" customHeight="1" x14ac:dyDescent="0.25">
      <c r="A25" s="5" t="s">
        <v>187</v>
      </c>
      <c r="B25" s="57">
        <v>0</v>
      </c>
      <c r="C25" s="57">
        <v>0.95</v>
      </c>
      <c r="D25" s="58">
        <v>99.99</v>
      </c>
      <c r="E25" s="58" t="s">
        <v>167</v>
      </c>
      <c r="F25" s="57">
        <v>1</v>
      </c>
      <c r="G25" s="57">
        <v>1</v>
      </c>
    </row>
    <row r="26" spans="1:7" ht="15.75" customHeight="1" x14ac:dyDescent="0.25">
      <c r="A26" s="5" t="s">
        <v>188</v>
      </c>
      <c r="B26" s="45">
        <v>0</v>
      </c>
      <c r="C26" s="57">
        <v>0.95</v>
      </c>
      <c r="D26" s="58">
        <v>99.99</v>
      </c>
      <c r="E26" s="58" t="s">
        <v>167</v>
      </c>
      <c r="F26" s="57">
        <v>1</v>
      </c>
      <c r="G26" s="57">
        <v>1</v>
      </c>
    </row>
    <row r="27" spans="1:7" ht="15.75" customHeight="1" x14ac:dyDescent="0.25">
      <c r="A27" s="5" t="s">
        <v>189</v>
      </c>
      <c r="B27" s="45">
        <v>0.32177025509248702</v>
      </c>
      <c r="C27" s="57">
        <v>0.95</v>
      </c>
      <c r="D27" s="58">
        <v>18.626611965744981</v>
      </c>
      <c r="E27" s="58" t="s">
        <v>167</v>
      </c>
      <c r="F27" s="57">
        <v>1</v>
      </c>
      <c r="G27" s="57">
        <v>1</v>
      </c>
    </row>
    <row r="28" spans="1:7" ht="15.75" customHeight="1" x14ac:dyDescent="0.25">
      <c r="A28" s="5" t="s">
        <v>190</v>
      </c>
      <c r="B28" s="45">
        <v>0</v>
      </c>
      <c r="C28" s="57">
        <v>0.95</v>
      </c>
      <c r="D28" s="58">
        <v>99.99</v>
      </c>
      <c r="E28" s="58" t="s">
        <v>167</v>
      </c>
      <c r="F28" s="57">
        <v>1</v>
      </c>
      <c r="G28" s="57">
        <v>1</v>
      </c>
    </row>
    <row r="29" spans="1:7" ht="15.75" customHeight="1" x14ac:dyDescent="0.25">
      <c r="A29" s="5" t="s">
        <v>191</v>
      </c>
      <c r="B29" s="45">
        <v>0.34503736926834</v>
      </c>
      <c r="C29" s="57">
        <v>0.95</v>
      </c>
      <c r="D29" s="58">
        <v>117.5926597258641</v>
      </c>
      <c r="E29" s="58" t="s">
        <v>167</v>
      </c>
      <c r="F29" s="57">
        <v>1</v>
      </c>
      <c r="G29" s="57">
        <v>1</v>
      </c>
    </row>
    <row r="30" spans="1:7" ht="15.75" customHeight="1" x14ac:dyDescent="0.25">
      <c r="A30" s="5" t="s">
        <v>192</v>
      </c>
      <c r="B30" s="57">
        <v>0</v>
      </c>
      <c r="C30" s="57">
        <v>0.95</v>
      </c>
      <c r="D30" s="58">
        <v>99</v>
      </c>
      <c r="E30" s="58" t="s">
        <v>167</v>
      </c>
      <c r="F30" s="57">
        <v>1</v>
      </c>
      <c r="G30" s="57">
        <v>1</v>
      </c>
    </row>
    <row r="31" spans="1:7" ht="15.75" customHeight="1" x14ac:dyDescent="0.25">
      <c r="A31" s="5" t="s">
        <v>157</v>
      </c>
      <c r="B31" s="45">
        <v>0</v>
      </c>
      <c r="C31" s="57">
        <v>0.95</v>
      </c>
      <c r="D31" s="58">
        <v>2.1005836053346112</v>
      </c>
      <c r="E31" s="58" t="s">
        <v>167</v>
      </c>
      <c r="F31" s="57">
        <v>1</v>
      </c>
      <c r="G31" s="57">
        <v>1</v>
      </c>
    </row>
    <row r="32" spans="1:7" ht="15.75" customHeight="1" x14ac:dyDescent="0.25">
      <c r="A32" s="5" t="s">
        <v>193</v>
      </c>
      <c r="B32" s="45">
        <v>9.0000000000000011E-3</v>
      </c>
      <c r="C32" s="57">
        <v>0.95</v>
      </c>
      <c r="D32" s="58">
        <v>1.6314175230449219</v>
      </c>
      <c r="E32" s="58" t="s">
        <v>167</v>
      </c>
      <c r="F32" s="57">
        <v>1</v>
      </c>
      <c r="G32" s="57">
        <v>1</v>
      </c>
    </row>
    <row r="33" spans="1:7" ht="15.75" customHeight="1" x14ac:dyDescent="0.25">
      <c r="A33" s="5" t="s">
        <v>194</v>
      </c>
      <c r="B33" s="45">
        <v>0</v>
      </c>
      <c r="C33" s="57">
        <v>0.95</v>
      </c>
      <c r="D33" s="58">
        <v>99.99</v>
      </c>
      <c r="E33" s="58" t="s">
        <v>167</v>
      </c>
      <c r="F33" s="57">
        <v>1</v>
      </c>
      <c r="G33" s="57">
        <v>1</v>
      </c>
    </row>
    <row r="34" spans="1:7" ht="15.75" customHeight="1" x14ac:dyDescent="0.25">
      <c r="A34" s="5" t="s">
        <v>195</v>
      </c>
      <c r="B34" s="45">
        <v>0</v>
      </c>
      <c r="C34" s="57">
        <v>0.95</v>
      </c>
      <c r="D34" s="58">
        <v>99.99</v>
      </c>
      <c r="E34" s="58" t="s">
        <v>167</v>
      </c>
      <c r="F34" s="57">
        <v>1</v>
      </c>
      <c r="G34" s="57">
        <v>1</v>
      </c>
    </row>
    <row r="35" spans="1:7" ht="15.75" customHeight="1" x14ac:dyDescent="0.25">
      <c r="A35" s="5" t="s">
        <v>196</v>
      </c>
      <c r="B35" s="57">
        <v>0</v>
      </c>
      <c r="C35" s="57">
        <v>0.95</v>
      </c>
      <c r="D35" s="58">
        <v>99.99</v>
      </c>
      <c r="E35" s="58" t="s">
        <v>167</v>
      </c>
      <c r="F35" s="57">
        <v>1</v>
      </c>
      <c r="G35" s="57">
        <v>1</v>
      </c>
    </row>
    <row r="36" spans="1:7" ht="15.75" customHeight="1" x14ac:dyDescent="0.25">
      <c r="A36" s="5" t="s">
        <v>197</v>
      </c>
      <c r="B36" s="45">
        <v>0.1258640003</v>
      </c>
      <c r="C36" s="57">
        <v>0.95</v>
      </c>
      <c r="D36" s="58">
        <v>99.99</v>
      </c>
      <c r="E36" s="58" t="s">
        <v>167</v>
      </c>
      <c r="F36" s="57">
        <v>1</v>
      </c>
      <c r="G36" s="57">
        <v>1</v>
      </c>
    </row>
    <row r="37" spans="1:7" ht="15.75" customHeight="1" x14ac:dyDescent="0.25">
      <c r="A37" s="5" t="s">
        <v>198</v>
      </c>
      <c r="B37" s="45">
        <v>0.32672595980000002</v>
      </c>
      <c r="C37" s="57">
        <v>0.95</v>
      </c>
      <c r="D37" s="58">
        <v>99.99</v>
      </c>
      <c r="E37" s="58" t="s">
        <v>167</v>
      </c>
      <c r="F37" s="57">
        <v>1</v>
      </c>
      <c r="G37" s="57">
        <v>1</v>
      </c>
    </row>
    <row r="38" spans="1:7" ht="15.75" customHeight="1" x14ac:dyDescent="0.25">
      <c r="A38" s="5" t="s">
        <v>199</v>
      </c>
      <c r="B38" s="45">
        <v>3.206051E-2</v>
      </c>
      <c r="C38" s="57">
        <v>0.95</v>
      </c>
      <c r="D38" s="58">
        <v>4.5084408768645172</v>
      </c>
      <c r="E38" s="58" t="s">
        <v>167</v>
      </c>
      <c r="F38" s="57">
        <v>1</v>
      </c>
      <c r="G38" s="57">
        <v>1</v>
      </c>
    </row>
    <row r="39" spans="1:7" ht="15.75" customHeight="1" x14ac:dyDescent="0.25">
      <c r="A39" s="5" t="s">
        <v>200</v>
      </c>
      <c r="B39" s="45">
        <v>0.79272694072911609</v>
      </c>
      <c r="C39" s="57">
        <v>0.95</v>
      </c>
      <c r="D39" s="58">
        <v>99.99</v>
      </c>
      <c r="E39" s="58" t="s">
        <v>167</v>
      </c>
      <c r="F39" s="57">
        <v>1</v>
      </c>
      <c r="G39" s="57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A19" sqref="A19"/>
    </sheetView>
  </sheetViews>
  <sheetFormatPr defaultColWidth="11.44140625" defaultRowHeight="13.2" x14ac:dyDescent="0.25"/>
  <cols>
    <col min="1" max="1" width="53" style="5" bestFit="1" customWidth="1"/>
    <col min="2" max="2" width="47.88671875" style="8" customWidth="1"/>
    <col min="3" max="3" width="42.44140625" style="8" customWidth="1"/>
    <col min="4" max="4" width="11.44140625" style="8" customWidth="1"/>
    <col min="5" max="16384" width="11.44140625" style="8"/>
  </cols>
  <sheetData>
    <row r="1" spans="1:3" x14ac:dyDescent="0.25">
      <c r="A1" s="4" t="s">
        <v>156</v>
      </c>
      <c r="B1" s="4" t="s">
        <v>201</v>
      </c>
      <c r="C1" s="4" t="s">
        <v>202</v>
      </c>
    </row>
    <row r="2" spans="1:3" x14ac:dyDescent="0.25">
      <c r="A2" s="59" t="s">
        <v>179</v>
      </c>
      <c r="B2" s="56" t="s">
        <v>189</v>
      </c>
      <c r="C2" s="56"/>
    </row>
    <row r="3" spans="1:3" x14ac:dyDescent="0.25">
      <c r="A3" s="59" t="s">
        <v>180</v>
      </c>
      <c r="B3" s="56" t="s">
        <v>189</v>
      </c>
      <c r="C3" s="56"/>
    </row>
    <row r="4" spans="1:3" x14ac:dyDescent="0.25">
      <c r="A4" s="59" t="s">
        <v>191</v>
      </c>
      <c r="B4" s="56" t="s">
        <v>184</v>
      </c>
      <c r="C4" s="56"/>
    </row>
    <row r="5" spans="1:3" x14ac:dyDescent="0.25">
      <c r="A5" s="59" t="s">
        <v>188</v>
      </c>
      <c r="B5" s="56" t="s">
        <v>184</v>
      </c>
      <c r="C5" s="56"/>
    </row>
    <row r="6" spans="1:3" x14ac:dyDescent="0.25">
      <c r="A6" s="59"/>
      <c r="B6" s="60"/>
      <c r="C6" s="60"/>
    </row>
    <row r="7" spans="1:3" x14ac:dyDescent="0.25">
      <c r="A7" s="59"/>
      <c r="B7" s="60"/>
      <c r="C7" s="60"/>
    </row>
    <row r="8" spans="1:3" x14ac:dyDescent="0.25">
      <c r="A8" s="59"/>
      <c r="B8" s="60"/>
      <c r="C8" s="60"/>
    </row>
    <row r="9" spans="1:3" x14ac:dyDescent="0.25">
      <c r="A9" s="59"/>
      <c r="B9" s="60"/>
      <c r="C9" s="60"/>
    </row>
    <row r="10" spans="1:3" x14ac:dyDescent="0.25">
      <c r="A10" s="59"/>
      <c r="B10" s="60"/>
      <c r="C10" s="60"/>
    </row>
    <row r="11" spans="1:3" x14ac:dyDescent="0.25">
      <c r="A11" s="61"/>
      <c r="B11" s="60"/>
      <c r="C11" s="60"/>
    </row>
    <row r="12" spans="1:3" x14ac:dyDescent="0.25">
      <c r="A12" s="61"/>
      <c r="B12" s="60"/>
      <c r="C12" s="60"/>
    </row>
    <row r="13" spans="1:3" x14ac:dyDescent="0.25">
      <c r="A13" s="61"/>
      <c r="B13" s="60"/>
      <c r="C13" s="60"/>
    </row>
    <row r="14" spans="1:3" x14ac:dyDescent="0.25">
      <c r="A14" s="61"/>
      <c r="B14" s="60"/>
      <c r="C14" s="60"/>
    </row>
    <row r="15" spans="1:3" x14ac:dyDescent="0.25">
      <c r="A15" s="61"/>
      <c r="B15" s="60"/>
      <c r="C15" s="60"/>
    </row>
    <row r="16" spans="1:3" x14ac:dyDescent="0.25">
      <c r="A16" s="61"/>
      <c r="B16" s="60"/>
      <c r="C16" s="60"/>
    </row>
    <row r="17" spans="1:3" x14ac:dyDescent="0.25">
      <c r="A17" s="61"/>
      <c r="B17" s="60"/>
      <c r="C17" s="60"/>
    </row>
    <row r="18" spans="1:3" x14ac:dyDescent="0.25">
      <c r="A18" s="61"/>
      <c r="B18" s="60"/>
      <c r="C18" s="60"/>
    </row>
    <row r="19" spans="1:3" x14ac:dyDescent="0.25">
      <c r="A19" s="59"/>
      <c r="B19" s="60"/>
      <c r="C19" s="60"/>
    </row>
    <row r="20" spans="1:3" x14ac:dyDescent="0.25">
      <c r="A20" s="59"/>
      <c r="B20" s="60"/>
      <c r="C20" s="60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" customWidth="1"/>
    <col min="2" max="2" width="11.44140625" style="8" customWidth="1"/>
    <col min="3" max="16384" width="11.44140625" style="8"/>
  </cols>
  <sheetData>
    <row r="1" spans="1:1" x14ac:dyDescent="0.25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A5" sqref="A5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'Entradas de población-año base'!C51</f>
        <v>3.3</v>
      </c>
      <c r="C2" s="21">
        <f>'Entradas de población-año base'!C52</f>
        <v>3.3</v>
      </c>
      <c r="D2" s="21">
        <f>'Entradas de población-año base'!C53</f>
        <v>3.3</v>
      </c>
      <c r="E2" s="21">
        <f>'Entradas de población-año base'!C54</f>
        <v>3.3</v>
      </c>
      <c r="F2" s="21">
        <f>'Entradas de población-año base'!C55</f>
        <v>3.3</v>
      </c>
    </row>
    <row r="3" spans="1:6" ht="15.75" customHeight="1" x14ac:dyDescent="0.25">
      <c r="A3" s="3" t="s">
        <v>204</v>
      </c>
      <c r="B3" s="21">
        <f>frac_mam_1month * 2.6</f>
        <v>0.12738451883196833</v>
      </c>
      <c r="C3" s="21">
        <f>frac_mam_1_5months * 2.6</f>
        <v>0.12738451883196833</v>
      </c>
      <c r="D3" s="21">
        <f>frac_mam_6_11months * 2.6</f>
        <v>0.26267302036285439</v>
      </c>
      <c r="E3" s="21">
        <f>frac_mam_12_23months * 2.6</f>
        <v>0.11638083308935175</v>
      </c>
      <c r="F3" s="21">
        <f>frac_mam_24_59months * 2.6</f>
        <v>8.4054365009069515E-2</v>
      </c>
    </row>
    <row r="4" spans="1:6" ht="15.75" customHeight="1" x14ac:dyDescent="0.25">
      <c r="A4" s="3" t="s">
        <v>205</v>
      </c>
      <c r="B4" s="21">
        <f>frac_sam_1month * 2.6</f>
        <v>0.19302335828542702</v>
      </c>
      <c r="C4" s="21">
        <f>frac_sam_1_5months * 2.6</f>
        <v>0.19302335828542702</v>
      </c>
      <c r="D4" s="21">
        <f>frac_sam_6_11months * 2.6</f>
        <v>0.15608308091759682</v>
      </c>
      <c r="E4" s="21">
        <f>frac_sam_12_23months * 2.6</f>
        <v>0.11360412091016768</v>
      </c>
      <c r="F4" s="21">
        <f>frac_sam_24_59months * 2.6</f>
        <v>2.5656305253505679E-2</v>
      </c>
    </row>
  </sheetData>
  <sheetProtection algorithmName="SHA-512" hashValue="UwLpYKH4JCcE8Xq2IHJhvub/xD9AgH0IM4lV/9WRHgCSUxzpV8fBT3xa99cPLYJiF0GQRGEFzK/9+ANqj+gVIQ==" saltValue="Rz7LhHchEqdsBP8cBVtf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25">
      <c r="A2" s="4" t="s">
        <v>76</v>
      </c>
      <c r="B2" s="5" t="s">
        <v>169</v>
      </c>
      <c r="C2" s="62">
        <v>0</v>
      </c>
      <c r="D2" s="62">
        <f>food_insecure</f>
        <v>0.13400000000000001</v>
      </c>
      <c r="E2" s="62">
        <f>food_insecure</f>
        <v>0.13400000000000001</v>
      </c>
      <c r="F2" s="62">
        <f>food_insecure</f>
        <v>0.13400000000000001</v>
      </c>
      <c r="G2" s="62">
        <f>food_insecure</f>
        <v>0.13400000000000001</v>
      </c>
      <c r="H2" s="63">
        <v>0</v>
      </c>
      <c r="I2" s="63">
        <v>0</v>
      </c>
      <c r="J2" s="63">
        <v>0</v>
      </c>
      <c r="K2" s="63">
        <v>0</v>
      </c>
      <c r="L2" s="63">
        <v>0</v>
      </c>
      <c r="M2" s="63">
        <v>0</v>
      </c>
      <c r="N2" s="63">
        <v>0</v>
      </c>
      <c r="O2" s="63">
        <v>0</v>
      </c>
    </row>
    <row r="3" spans="1:15" ht="15.75" customHeight="1" x14ac:dyDescent="0.25">
      <c r="B3" s="5" t="s">
        <v>170</v>
      </c>
      <c r="C3" s="62">
        <v>1</v>
      </c>
      <c r="D3" s="62">
        <v>0</v>
      </c>
      <c r="E3" s="62">
        <v>0</v>
      </c>
      <c r="F3" s="62">
        <v>0</v>
      </c>
      <c r="G3" s="62">
        <v>0</v>
      </c>
      <c r="H3" s="63">
        <v>0</v>
      </c>
      <c r="I3" s="63">
        <v>0</v>
      </c>
      <c r="J3" s="63">
        <v>0</v>
      </c>
      <c r="K3" s="63">
        <v>0</v>
      </c>
      <c r="L3" s="63">
        <v>0</v>
      </c>
      <c r="M3" s="63">
        <v>0</v>
      </c>
      <c r="N3" s="63">
        <v>0</v>
      </c>
      <c r="O3" s="63">
        <v>0</v>
      </c>
    </row>
    <row r="4" spans="1:15" ht="15.75" customHeight="1" x14ac:dyDescent="0.25">
      <c r="B4" s="5" t="s">
        <v>183</v>
      </c>
      <c r="C4" s="62">
        <v>1</v>
      </c>
      <c r="D4" s="62">
        <v>0</v>
      </c>
      <c r="E4" s="62">
        <v>0</v>
      </c>
      <c r="F4" s="62">
        <v>0</v>
      </c>
      <c r="G4" s="62">
        <v>0</v>
      </c>
      <c r="H4" s="63">
        <v>0</v>
      </c>
      <c r="I4" s="63">
        <v>0</v>
      </c>
      <c r="J4" s="63">
        <v>0</v>
      </c>
      <c r="K4" s="63">
        <v>0</v>
      </c>
      <c r="L4" s="63">
        <v>0</v>
      </c>
      <c r="M4" s="63">
        <v>0</v>
      </c>
      <c r="N4" s="63">
        <v>0</v>
      </c>
      <c r="O4" s="63">
        <v>0</v>
      </c>
    </row>
    <row r="5" spans="1:15" ht="15.75" customHeight="1" x14ac:dyDescent="0.25">
      <c r="B5" s="5" t="s">
        <v>184</v>
      </c>
      <c r="C5" s="62">
        <v>0</v>
      </c>
      <c r="D5" s="62">
        <v>0</v>
      </c>
      <c r="E5" s="62">
        <f>food_insecure</f>
        <v>0.13400000000000001</v>
      </c>
      <c r="F5" s="62">
        <f>food_insecure</f>
        <v>0.13400000000000001</v>
      </c>
      <c r="G5" s="62">
        <v>0</v>
      </c>
      <c r="H5" s="63">
        <v>0</v>
      </c>
      <c r="I5" s="63">
        <v>0</v>
      </c>
      <c r="J5" s="63">
        <v>0</v>
      </c>
      <c r="K5" s="63">
        <v>0</v>
      </c>
      <c r="L5" s="63">
        <v>0</v>
      </c>
      <c r="M5" s="63">
        <v>0</v>
      </c>
      <c r="N5" s="63">
        <v>0</v>
      </c>
      <c r="O5" s="63">
        <v>0</v>
      </c>
    </row>
    <row r="6" spans="1:15" ht="15.75" customHeight="1" x14ac:dyDescent="0.25">
      <c r="B6" s="5" t="s">
        <v>188</v>
      </c>
      <c r="C6" s="62">
        <v>0</v>
      </c>
      <c r="D6" s="62">
        <v>0</v>
      </c>
      <c r="E6" s="62">
        <f>1</f>
        <v>1</v>
      </c>
      <c r="F6" s="62">
        <f>1</f>
        <v>1</v>
      </c>
      <c r="G6" s="62">
        <f>1</f>
        <v>1</v>
      </c>
      <c r="H6" s="63">
        <v>0</v>
      </c>
      <c r="I6" s="63">
        <v>0</v>
      </c>
      <c r="J6" s="63">
        <v>0</v>
      </c>
      <c r="K6" s="63">
        <v>0</v>
      </c>
      <c r="L6" s="63">
        <v>0</v>
      </c>
      <c r="M6" s="63">
        <v>0</v>
      </c>
      <c r="N6" s="63">
        <v>0</v>
      </c>
      <c r="O6" s="63">
        <v>0</v>
      </c>
    </row>
    <row r="7" spans="1:15" ht="15.75" customHeight="1" x14ac:dyDescent="0.25">
      <c r="B7" s="9" t="s">
        <v>190</v>
      </c>
      <c r="C7" s="62">
        <f>diarrhoea_1mo*frac_diarrhea_severe</f>
        <v>7.2000000000000008E-2</v>
      </c>
      <c r="D7" s="62">
        <f>diarrhoea_1_5mo*frac_diarrhea_severe</f>
        <v>7.2000000000000008E-2</v>
      </c>
      <c r="E7" s="62">
        <f>diarrhoea_6_11mo*frac_diarrhea_severe</f>
        <v>7.2000000000000008E-2</v>
      </c>
      <c r="F7" s="62">
        <f>diarrhoea_12_23mo*frac_diarrhea_severe</f>
        <v>7.2000000000000008E-2</v>
      </c>
      <c r="G7" s="62">
        <f>diarrhoea_24_59mo*frac_diarrhea_severe</f>
        <v>7.2000000000000008E-2</v>
      </c>
      <c r="H7" s="63">
        <v>0</v>
      </c>
      <c r="I7" s="63">
        <v>0</v>
      </c>
      <c r="J7" s="63">
        <v>0</v>
      </c>
      <c r="K7" s="63">
        <v>0</v>
      </c>
      <c r="L7" s="63">
        <v>0</v>
      </c>
      <c r="M7" s="63">
        <v>0</v>
      </c>
      <c r="N7" s="63">
        <v>0</v>
      </c>
      <c r="O7" s="63">
        <v>0</v>
      </c>
    </row>
    <row r="8" spans="1:15" ht="15.75" customHeight="1" x14ac:dyDescent="0.25">
      <c r="B8" s="5" t="s">
        <v>191</v>
      </c>
      <c r="C8" s="62">
        <v>0</v>
      </c>
      <c r="D8" s="62">
        <v>0</v>
      </c>
      <c r="E8" s="62">
        <f>food_insecure</f>
        <v>0.13400000000000001</v>
      </c>
      <c r="F8" s="62">
        <f>food_insecure</f>
        <v>0.13400000000000001</v>
      </c>
      <c r="G8" s="62">
        <v>0</v>
      </c>
      <c r="H8" s="63">
        <v>0</v>
      </c>
      <c r="I8" s="63">
        <v>0</v>
      </c>
      <c r="J8" s="63">
        <v>0</v>
      </c>
      <c r="K8" s="63">
        <v>0</v>
      </c>
      <c r="L8" s="63">
        <v>0</v>
      </c>
      <c r="M8" s="63">
        <v>0</v>
      </c>
      <c r="N8" s="63">
        <v>0</v>
      </c>
      <c r="O8" s="63">
        <v>0</v>
      </c>
    </row>
    <row r="9" spans="1:15" ht="15.75" customHeight="1" x14ac:dyDescent="0.25">
      <c r="B9" s="5" t="s">
        <v>192</v>
      </c>
      <c r="C9" s="62">
        <v>0</v>
      </c>
      <c r="D9" s="62">
        <v>0</v>
      </c>
      <c r="E9" s="62">
        <f>food_insecure</f>
        <v>0.13400000000000001</v>
      </c>
      <c r="F9" s="62">
        <f>food_insecure</f>
        <v>0.13400000000000001</v>
      </c>
      <c r="G9" s="62">
        <v>0</v>
      </c>
      <c r="H9" s="63">
        <v>0</v>
      </c>
      <c r="I9" s="63">
        <v>0</v>
      </c>
      <c r="J9" s="63">
        <v>0</v>
      </c>
      <c r="K9" s="63">
        <v>0</v>
      </c>
      <c r="L9" s="63">
        <v>0</v>
      </c>
      <c r="M9" s="63">
        <v>0</v>
      </c>
      <c r="N9" s="63">
        <v>0</v>
      </c>
      <c r="O9" s="63">
        <v>0</v>
      </c>
    </row>
    <row r="10" spans="1:15" ht="15.75" customHeight="1" x14ac:dyDescent="0.25">
      <c r="B10" s="5" t="s">
        <v>157</v>
      </c>
      <c r="C10" s="62">
        <v>0</v>
      </c>
      <c r="D10" s="62">
        <f>IF(ISBLANK(comm_deliv), frac_children_health_facility,1)</f>
        <v>0.68</v>
      </c>
      <c r="E10" s="62">
        <f>IF(ISBLANK(comm_deliv), frac_children_health_facility,1)</f>
        <v>0.68</v>
      </c>
      <c r="F10" s="62">
        <f>IF(ISBLANK(comm_deliv), frac_children_health_facility,1)</f>
        <v>0.68</v>
      </c>
      <c r="G10" s="62">
        <f>IF(ISBLANK(comm_deliv), frac_children_health_facility,1)</f>
        <v>0.68</v>
      </c>
      <c r="H10" s="63">
        <v>0</v>
      </c>
      <c r="I10" s="63">
        <v>0</v>
      </c>
      <c r="J10" s="63">
        <v>0</v>
      </c>
      <c r="K10" s="63">
        <v>0</v>
      </c>
      <c r="L10" s="63">
        <v>0</v>
      </c>
      <c r="M10" s="63">
        <v>0</v>
      </c>
      <c r="N10" s="63">
        <v>0</v>
      </c>
      <c r="O10" s="63">
        <v>0</v>
      </c>
    </row>
    <row r="11" spans="1:15" ht="15" customHeight="1" x14ac:dyDescent="0.25">
      <c r="B11" s="5" t="s">
        <v>193</v>
      </c>
      <c r="C11" s="62">
        <v>0</v>
      </c>
      <c r="D11" s="62">
        <v>0</v>
      </c>
      <c r="E11" s="62">
        <v>1</v>
      </c>
      <c r="F11" s="62">
        <v>1</v>
      </c>
      <c r="G11" s="62">
        <v>1</v>
      </c>
      <c r="H11" s="63">
        <v>0</v>
      </c>
      <c r="I11" s="63">
        <v>0</v>
      </c>
      <c r="J11" s="63">
        <v>0</v>
      </c>
      <c r="K11" s="63">
        <v>0</v>
      </c>
      <c r="L11" s="63">
        <v>0</v>
      </c>
      <c r="M11" s="63">
        <v>0</v>
      </c>
      <c r="N11" s="63">
        <v>0</v>
      </c>
      <c r="O11" s="63">
        <v>0</v>
      </c>
    </row>
    <row r="12" spans="1:15" ht="15.75" customHeight="1" x14ac:dyDescent="0.25">
      <c r="B12" s="9" t="s">
        <v>199</v>
      </c>
      <c r="C12" s="62">
        <f>diarrhoea_1mo*frac_diarrhea_severe</f>
        <v>7.2000000000000008E-2</v>
      </c>
      <c r="D12" s="62">
        <f>diarrhoea_1_5mo*frac_diarrhea_severe</f>
        <v>7.2000000000000008E-2</v>
      </c>
      <c r="E12" s="62">
        <f>diarrhoea_6_11mo*frac_diarrhea_severe</f>
        <v>7.2000000000000008E-2</v>
      </c>
      <c r="F12" s="62">
        <f>diarrhoea_12_23mo*frac_diarrhea_severe</f>
        <v>7.2000000000000008E-2</v>
      </c>
      <c r="G12" s="62">
        <f>diarrhoea_24_59mo*frac_diarrhea_severe</f>
        <v>7.2000000000000008E-2</v>
      </c>
      <c r="H12" s="63">
        <v>0</v>
      </c>
      <c r="I12" s="63">
        <v>0</v>
      </c>
      <c r="J12" s="63">
        <v>0</v>
      </c>
      <c r="K12" s="63">
        <v>0</v>
      </c>
      <c r="L12" s="63">
        <v>0</v>
      </c>
      <c r="M12" s="63">
        <v>0</v>
      </c>
      <c r="N12" s="63">
        <v>0</v>
      </c>
      <c r="O12" s="63">
        <v>0</v>
      </c>
    </row>
    <row r="13" spans="1:15" ht="15.75" customHeight="1" x14ac:dyDescent="0.25">
      <c r="B13" s="5" t="s">
        <v>200</v>
      </c>
      <c r="C13" s="62">
        <v>0</v>
      </c>
      <c r="D13" s="62">
        <v>0</v>
      </c>
      <c r="E13" s="62">
        <v>1</v>
      </c>
      <c r="F13" s="62">
        <v>1</v>
      </c>
      <c r="G13" s="62">
        <v>1</v>
      </c>
      <c r="H13" s="63">
        <v>0</v>
      </c>
      <c r="I13" s="63">
        <v>0</v>
      </c>
      <c r="J13" s="63">
        <v>0</v>
      </c>
      <c r="K13" s="63">
        <v>0</v>
      </c>
      <c r="L13" s="63">
        <v>0</v>
      </c>
      <c r="M13" s="63">
        <v>0</v>
      </c>
      <c r="N13" s="63">
        <v>0</v>
      </c>
      <c r="O13" s="63">
        <v>0</v>
      </c>
    </row>
    <row r="14" spans="1:15" ht="15.75" customHeight="1" x14ac:dyDescent="0.25">
      <c r="B14" s="9"/>
    </row>
    <row r="15" spans="1:15" ht="15.75" customHeight="1" x14ac:dyDescent="0.25">
      <c r="A15" s="4" t="s">
        <v>90</v>
      </c>
      <c r="B15" s="9" t="s">
        <v>166</v>
      </c>
      <c r="C15" s="63">
        <v>0</v>
      </c>
      <c r="D15" s="63">
        <v>0</v>
      </c>
      <c r="E15" s="63">
        <v>0</v>
      </c>
      <c r="F15" s="63">
        <v>0</v>
      </c>
      <c r="G15" s="63">
        <v>0</v>
      </c>
      <c r="H15" s="62">
        <f>food_insecure</f>
        <v>0.13400000000000001</v>
      </c>
      <c r="I15" s="62">
        <f>food_insecure</f>
        <v>0.13400000000000001</v>
      </c>
      <c r="J15" s="62">
        <f>food_insecure</f>
        <v>0.13400000000000001</v>
      </c>
      <c r="K15" s="62">
        <f>food_insecure</f>
        <v>0.13400000000000001</v>
      </c>
      <c r="L15" s="63">
        <v>0</v>
      </c>
      <c r="M15" s="63">
        <v>0</v>
      </c>
      <c r="N15" s="63">
        <v>0</v>
      </c>
      <c r="O15" s="63">
        <v>0</v>
      </c>
    </row>
    <row r="16" spans="1:15" ht="15.75" customHeight="1" x14ac:dyDescent="0.25">
      <c r="A16" s="4"/>
      <c r="B16" s="5" t="s">
        <v>168</v>
      </c>
      <c r="C16" s="63">
        <v>0</v>
      </c>
      <c r="D16" s="63">
        <v>0</v>
      </c>
      <c r="E16" s="63">
        <v>0</v>
      </c>
      <c r="F16" s="63">
        <v>0</v>
      </c>
      <c r="G16" s="63">
        <v>0</v>
      </c>
      <c r="H16" s="62">
        <v>1</v>
      </c>
      <c r="I16" s="62">
        <v>1</v>
      </c>
      <c r="J16" s="62">
        <v>1</v>
      </c>
      <c r="K16" s="62">
        <v>1</v>
      </c>
      <c r="L16" s="63">
        <v>0</v>
      </c>
      <c r="M16" s="63">
        <v>0</v>
      </c>
      <c r="N16" s="63">
        <v>0</v>
      </c>
      <c r="O16" s="63">
        <v>0</v>
      </c>
    </row>
    <row r="17" spans="1:15" ht="15.75" customHeight="1" x14ac:dyDescent="0.25">
      <c r="A17" s="4"/>
      <c r="B17" s="5" t="s">
        <v>179</v>
      </c>
      <c r="C17" s="63">
        <v>0</v>
      </c>
      <c r="D17" s="63">
        <v>0</v>
      </c>
      <c r="E17" s="63">
        <v>0</v>
      </c>
      <c r="F17" s="63">
        <v>0</v>
      </c>
      <c r="G17" s="63">
        <v>0</v>
      </c>
      <c r="H17" s="62">
        <f>1</f>
        <v>1</v>
      </c>
      <c r="I17" s="62">
        <f>1</f>
        <v>1</v>
      </c>
      <c r="J17" s="62">
        <f>1</f>
        <v>1</v>
      </c>
      <c r="K17" s="62">
        <f>1</f>
        <v>1</v>
      </c>
      <c r="L17" s="63">
        <v>0</v>
      </c>
      <c r="M17" s="63">
        <v>0</v>
      </c>
      <c r="N17" s="63">
        <v>0</v>
      </c>
      <c r="O17" s="63">
        <v>0</v>
      </c>
    </row>
    <row r="18" spans="1:15" ht="15.75" customHeight="1" x14ac:dyDescent="0.25">
      <c r="A18" s="4"/>
      <c r="B18" s="5" t="s">
        <v>180</v>
      </c>
      <c r="C18" s="63">
        <v>0</v>
      </c>
      <c r="D18" s="63">
        <v>0</v>
      </c>
      <c r="E18" s="63">
        <v>0</v>
      </c>
      <c r="F18" s="63">
        <v>0</v>
      </c>
      <c r="G18" s="63">
        <v>0</v>
      </c>
      <c r="H18" s="62">
        <f>frac_PW_health_facility</f>
        <v>0.625</v>
      </c>
      <c r="I18" s="62">
        <f>frac_PW_health_facility</f>
        <v>0.625</v>
      </c>
      <c r="J18" s="62">
        <f>frac_PW_health_facility</f>
        <v>0.625</v>
      </c>
      <c r="K18" s="62">
        <f>frac_PW_health_facility</f>
        <v>0.625</v>
      </c>
      <c r="L18" s="63">
        <v>0</v>
      </c>
      <c r="M18" s="63">
        <v>0</v>
      </c>
      <c r="N18" s="63">
        <v>0</v>
      </c>
      <c r="O18" s="63">
        <v>0</v>
      </c>
    </row>
    <row r="19" spans="1:15" ht="15" customHeight="1" x14ac:dyDescent="0.25">
      <c r="B19" s="9" t="s">
        <v>181</v>
      </c>
      <c r="C19" s="63">
        <v>0</v>
      </c>
      <c r="D19" s="63">
        <v>0</v>
      </c>
      <c r="E19" s="63">
        <v>0</v>
      </c>
      <c r="F19" s="63">
        <v>0</v>
      </c>
      <c r="G19" s="63">
        <v>0</v>
      </c>
      <c r="H19" s="62">
        <f>frac_malaria_risk</f>
        <v>0.27</v>
      </c>
      <c r="I19" s="62">
        <f>frac_malaria_risk</f>
        <v>0.27</v>
      </c>
      <c r="J19" s="62">
        <f>frac_malaria_risk</f>
        <v>0.27</v>
      </c>
      <c r="K19" s="62">
        <f>frac_malaria_risk</f>
        <v>0.27</v>
      </c>
      <c r="L19" s="63">
        <v>0</v>
      </c>
      <c r="M19" s="63">
        <v>0</v>
      </c>
      <c r="N19" s="63">
        <v>0</v>
      </c>
      <c r="O19" s="63">
        <v>0</v>
      </c>
    </row>
    <row r="20" spans="1:15" ht="15.75" customHeight="1" x14ac:dyDescent="0.25">
      <c r="B20" s="5" t="s">
        <v>186</v>
      </c>
      <c r="C20" s="63">
        <v>0</v>
      </c>
      <c r="D20" s="63">
        <v>0</v>
      </c>
      <c r="E20" s="63">
        <v>0</v>
      </c>
      <c r="F20" s="63">
        <v>0</v>
      </c>
      <c r="G20" s="63">
        <v>0</v>
      </c>
      <c r="H20" s="62">
        <v>1</v>
      </c>
      <c r="I20" s="62">
        <v>1</v>
      </c>
      <c r="J20" s="62">
        <v>1</v>
      </c>
      <c r="K20" s="62">
        <v>1</v>
      </c>
      <c r="L20" s="63">
        <v>0</v>
      </c>
      <c r="M20" s="63">
        <v>0</v>
      </c>
      <c r="N20" s="63">
        <v>0</v>
      </c>
      <c r="O20" s="63">
        <v>0</v>
      </c>
    </row>
    <row r="21" spans="1:15" ht="15.75" customHeight="1" x14ac:dyDescent="0.25">
      <c r="B21" s="5" t="s">
        <v>187</v>
      </c>
      <c r="C21" s="63">
        <v>0</v>
      </c>
      <c r="D21" s="63">
        <v>0</v>
      </c>
      <c r="E21" s="63">
        <v>0</v>
      </c>
      <c r="F21" s="63">
        <v>0</v>
      </c>
      <c r="G21" s="63">
        <v>0</v>
      </c>
      <c r="H21" s="62">
        <v>1</v>
      </c>
      <c r="I21" s="62">
        <v>1</v>
      </c>
      <c r="J21" s="62">
        <v>1</v>
      </c>
      <c r="K21" s="62">
        <v>1</v>
      </c>
      <c r="L21" s="63">
        <v>0</v>
      </c>
      <c r="M21" s="63">
        <v>0</v>
      </c>
      <c r="N21" s="63">
        <v>0</v>
      </c>
      <c r="O21" s="63">
        <v>0</v>
      </c>
    </row>
    <row r="22" spans="1:15" ht="15.75" customHeight="1" x14ac:dyDescent="0.25">
      <c r="B22" s="9" t="s">
        <v>189</v>
      </c>
      <c r="C22" s="63">
        <v>0</v>
      </c>
      <c r="D22" s="63">
        <v>0</v>
      </c>
      <c r="E22" s="63">
        <v>0</v>
      </c>
      <c r="F22" s="63">
        <v>0</v>
      </c>
      <c r="G22" s="63">
        <v>0</v>
      </c>
      <c r="H22" s="62">
        <f>1</f>
        <v>1</v>
      </c>
      <c r="I22" s="62">
        <f>1</f>
        <v>1</v>
      </c>
      <c r="J22" s="62">
        <f>1</f>
        <v>1</v>
      </c>
      <c r="K22" s="62">
        <f>1</f>
        <v>1</v>
      </c>
      <c r="L22" s="63">
        <v>0</v>
      </c>
      <c r="M22" s="63">
        <v>0</v>
      </c>
      <c r="N22" s="63">
        <v>0</v>
      </c>
      <c r="O22" s="63">
        <v>0</v>
      </c>
    </row>
    <row r="23" spans="1:15" ht="15.75" customHeight="1" x14ac:dyDescent="0.25">
      <c r="B23" s="9"/>
    </row>
    <row r="24" spans="1:15" ht="15.75" customHeight="1" x14ac:dyDescent="0.25">
      <c r="A24" s="4" t="s">
        <v>207</v>
      </c>
      <c r="B24" s="11" t="s">
        <v>171</v>
      </c>
      <c r="C24" s="63">
        <v>0</v>
      </c>
      <c r="D24" s="63">
        <v>0</v>
      </c>
      <c r="E24" s="63">
        <v>0</v>
      </c>
      <c r="F24" s="63">
        <v>0</v>
      </c>
      <c r="G24" s="63">
        <v>0</v>
      </c>
      <c r="H24" s="63">
        <v>0</v>
      </c>
      <c r="I24" s="63">
        <v>0</v>
      </c>
      <c r="J24" s="63">
        <v>0</v>
      </c>
      <c r="K24" s="63">
        <v>0</v>
      </c>
      <c r="L24" s="62">
        <f>famplan_unmet_need</f>
        <v>0.249</v>
      </c>
      <c r="M24" s="62">
        <f>famplan_unmet_need</f>
        <v>0.249</v>
      </c>
      <c r="N24" s="62">
        <f>famplan_unmet_need</f>
        <v>0.249</v>
      </c>
      <c r="O24" s="62">
        <f>famplan_unmet_need</f>
        <v>0.249</v>
      </c>
    </row>
    <row r="25" spans="1:15" ht="15.75" customHeight="1" x14ac:dyDescent="0.25">
      <c r="B25" s="11" t="s">
        <v>175</v>
      </c>
      <c r="C25" s="63">
        <v>0</v>
      </c>
      <c r="D25" s="63">
        <v>0</v>
      </c>
      <c r="E25" s="63">
        <v>0</v>
      </c>
      <c r="F25" s="63">
        <v>0</v>
      </c>
      <c r="G25" s="63">
        <v>0</v>
      </c>
      <c r="H25" s="63">
        <v>0</v>
      </c>
      <c r="I25" s="63">
        <v>0</v>
      </c>
      <c r="J25" s="63">
        <v>0</v>
      </c>
      <c r="K25" s="63">
        <v>0</v>
      </c>
      <c r="L25" s="62">
        <f>(1-food_insecure)*(0.49)*(1-school_attendance) + food_insecure*(0.7)*(1-school_attendance)</f>
        <v>0.34920915215608805</v>
      </c>
      <c r="M25" s="62">
        <f>(1-food_insecure)*(0.49)+food_insecure*(0.7)</f>
        <v>0.51814000000000004</v>
      </c>
      <c r="N25" s="62">
        <f>(1-food_insecure)*(0.49)+food_insecure*(0.7)</f>
        <v>0.51814000000000004</v>
      </c>
      <c r="O25" s="62">
        <f>(1-food_insecure)*(0.49)+food_insecure*(0.7)</f>
        <v>0.51814000000000004</v>
      </c>
    </row>
    <row r="26" spans="1:15" ht="15.75" customHeight="1" x14ac:dyDescent="0.25">
      <c r="B26" s="11" t="s">
        <v>176</v>
      </c>
      <c r="C26" s="63">
        <v>0</v>
      </c>
      <c r="D26" s="63">
        <v>0</v>
      </c>
      <c r="E26" s="63">
        <v>0</v>
      </c>
      <c r="F26" s="63">
        <v>0</v>
      </c>
      <c r="G26" s="63">
        <v>0</v>
      </c>
      <c r="H26" s="63">
        <v>0</v>
      </c>
      <c r="I26" s="63">
        <v>0</v>
      </c>
      <c r="J26" s="63">
        <v>0</v>
      </c>
      <c r="K26" s="63">
        <v>0</v>
      </c>
      <c r="L26" s="62">
        <f>(1-food_insecure)*(0.21)*(1-school_attendance) + food_insecure*(0.3)*(1-school_attendance)</f>
        <v>0.14966106520975203</v>
      </c>
      <c r="M26" s="62">
        <f>(1-food_insecure)*(0.21)+food_insecure*(0.3)</f>
        <v>0.22205999999999998</v>
      </c>
      <c r="N26" s="62">
        <f>(1-food_insecure)*(0.21)+food_insecure*(0.3)</f>
        <v>0.22205999999999998</v>
      </c>
      <c r="O26" s="62">
        <f>(1-food_insecure)*(0.21)+food_insecure*(0.3)</f>
        <v>0.22205999999999998</v>
      </c>
    </row>
    <row r="27" spans="1:15" ht="15.75" customHeight="1" x14ac:dyDescent="0.25">
      <c r="B27" s="11" t="s">
        <v>177</v>
      </c>
      <c r="C27" s="63">
        <v>0</v>
      </c>
      <c r="D27" s="63">
        <v>0</v>
      </c>
      <c r="E27" s="63">
        <v>0</v>
      </c>
      <c r="F27" s="63">
        <v>0</v>
      </c>
      <c r="G27" s="63">
        <v>0</v>
      </c>
      <c r="H27" s="63">
        <v>0</v>
      </c>
      <c r="I27" s="63">
        <v>0</v>
      </c>
      <c r="J27" s="63">
        <v>0</v>
      </c>
      <c r="K27" s="63">
        <v>0</v>
      </c>
      <c r="L27" s="62">
        <f>(1-food_insecure)*(0.3)*(1-school_attendance)</f>
        <v>0.17509657183416</v>
      </c>
      <c r="M27" s="62">
        <f>(1-food_insecure)*(0.3)</f>
        <v>0.25979999999999998</v>
      </c>
      <c r="N27" s="62">
        <f>(1-food_insecure)*(0.3)</f>
        <v>0.25979999999999998</v>
      </c>
      <c r="O27" s="62">
        <f>(1-food_insecure)*(0.3)</f>
        <v>0.25979999999999998</v>
      </c>
    </row>
    <row r="28" spans="1:15" ht="15.75" customHeight="1" x14ac:dyDescent="0.25">
      <c r="B28" s="11" t="s">
        <v>178</v>
      </c>
      <c r="C28" s="63">
        <v>0</v>
      </c>
      <c r="D28" s="63">
        <v>0</v>
      </c>
      <c r="E28" s="63">
        <v>0</v>
      </c>
      <c r="F28" s="63">
        <v>0</v>
      </c>
      <c r="G28" s="63">
        <v>0</v>
      </c>
      <c r="H28" s="63">
        <v>0</v>
      </c>
      <c r="I28" s="63">
        <v>0</v>
      </c>
      <c r="J28" s="63">
        <v>0</v>
      </c>
      <c r="K28" s="63">
        <v>0</v>
      </c>
      <c r="L28" s="62">
        <f>(1-food_insecure)*1*school_attendance + food_insecure*1*school_attendance</f>
        <v>0.32603321080000003</v>
      </c>
      <c r="M28" s="62">
        <v>0</v>
      </c>
      <c r="N28" s="62">
        <v>0</v>
      </c>
      <c r="O28" s="62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5">
      <c r="A30" s="4" t="s">
        <v>208</v>
      </c>
      <c r="B30" s="5" t="s">
        <v>172</v>
      </c>
      <c r="C30" s="62">
        <v>0</v>
      </c>
      <c r="D30" s="62">
        <v>0</v>
      </c>
      <c r="E30" s="62">
        <f t="shared" ref="E30:O30" si="0">frac_maize</f>
        <v>0.05</v>
      </c>
      <c r="F30" s="62">
        <f t="shared" si="0"/>
        <v>0.05</v>
      </c>
      <c r="G30" s="62">
        <f t="shared" si="0"/>
        <v>0.05</v>
      </c>
      <c r="H30" s="62">
        <f t="shared" si="0"/>
        <v>0.05</v>
      </c>
      <c r="I30" s="62">
        <f t="shared" si="0"/>
        <v>0.05</v>
      </c>
      <c r="J30" s="62">
        <f t="shared" si="0"/>
        <v>0.05</v>
      </c>
      <c r="K30" s="62">
        <f t="shared" si="0"/>
        <v>0.05</v>
      </c>
      <c r="L30" s="62">
        <f t="shared" si="0"/>
        <v>0.05</v>
      </c>
      <c r="M30" s="62">
        <f t="shared" si="0"/>
        <v>0.05</v>
      </c>
      <c r="N30" s="62">
        <f t="shared" si="0"/>
        <v>0.05</v>
      </c>
      <c r="O30" s="62">
        <f t="shared" si="0"/>
        <v>0.05</v>
      </c>
    </row>
    <row r="31" spans="1:15" ht="15.75" customHeight="1" x14ac:dyDescent="0.25">
      <c r="B31" s="5" t="s">
        <v>173</v>
      </c>
      <c r="C31" s="62">
        <v>0</v>
      </c>
      <c r="D31" s="62">
        <v>0</v>
      </c>
      <c r="E31" s="62">
        <f t="shared" ref="E31:O31" si="1">frac_rice</f>
        <v>0.7</v>
      </c>
      <c r="F31" s="62">
        <f t="shared" si="1"/>
        <v>0.7</v>
      </c>
      <c r="G31" s="62">
        <f t="shared" si="1"/>
        <v>0.7</v>
      </c>
      <c r="H31" s="62">
        <f t="shared" si="1"/>
        <v>0.7</v>
      </c>
      <c r="I31" s="62">
        <f t="shared" si="1"/>
        <v>0.7</v>
      </c>
      <c r="J31" s="62">
        <f t="shared" si="1"/>
        <v>0.7</v>
      </c>
      <c r="K31" s="62">
        <f t="shared" si="1"/>
        <v>0.7</v>
      </c>
      <c r="L31" s="62">
        <f t="shared" si="1"/>
        <v>0.7</v>
      </c>
      <c r="M31" s="62">
        <f t="shared" si="1"/>
        <v>0.7</v>
      </c>
      <c r="N31" s="62">
        <f t="shared" si="1"/>
        <v>0.7</v>
      </c>
      <c r="O31" s="62">
        <f t="shared" si="1"/>
        <v>0.7</v>
      </c>
    </row>
    <row r="32" spans="1:15" ht="15.75" customHeight="1" x14ac:dyDescent="0.25">
      <c r="B32" s="5" t="s">
        <v>174</v>
      </c>
      <c r="C32" s="62">
        <v>0</v>
      </c>
      <c r="D32" s="62">
        <v>0</v>
      </c>
      <c r="E32" s="62">
        <f t="shared" ref="E32:O32" si="2">frac_wheat</f>
        <v>0.05</v>
      </c>
      <c r="F32" s="62">
        <f t="shared" si="2"/>
        <v>0.05</v>
      </c>
      <c r="G32" s="62">
        <f t="shared" si="2"/>
        <v>0.05</v>
      </c>
      <c r="H32" s="62">
        <f t="shared" si="2"/>
        <v>0.05</v>
      </c>
      <c r="I32" s="62">
        <f t="shared" si="2"/>
        <v>0.05</v>
      </c>
      <c r="J32" s="62">
        <f t="shared" si="2"/>
        <v>0.05</v>
      </c>
      <c r="K32" s="62">
        <f t="shared" si="2"/>
        <v>0.05</v>
      </c>
      <c r="L32" s="62">
        <f t="shared" si="2"/>
        <v>0.05</v>
      </c>
      <c r="M32" s="62">
        <f t="shared" si="2"/>
        <v>0.05</v>
      </c>
      <c r="N32" s="62">
        <f t="shared" si="2"/>
        <v>0.05</v>
      </c>
      <c r="O32" s="62">
        <f t="shared" si="2"/>
        <v>0.05</v>
      </c>
    </row>
    <row r="33" spans="2:15" ht="15.75" customHeight="1" x14ac:dyDescent="0.25">
      <c r="B33" s="5" t="s">
        <v>182</v>
      </c>
      <c r="C33" s="62">
        <v>0</v>
      </c>
      <c r="D33" s="62">
        <v>0</v>
      </c>
      <c r="E33" s="62">
        <v>1</v>
      </c>
      <c r="F33" s="62">
        <v>1</v>
      </c>
      <c r="G33" s="62">
        <v>1</v>
      </c>
      <c r="H33" s="62">
        <v>1</v>
      </c>
      <c r="I33" s="62">
        <v>1</v>
      </c>
      <c r="J33" s="62">
        <v>1</v>
      </c>
      <c r="K33" s="62">
        <v>1</v>
      </c>
      <c r="L33" s="62">
        <v>1</v>
      </c>
      <c r="M33" s="62">
        <v>1</v>
      </c>
      <c r="N33" s="62">
        <v>1</v>
      </c>
      <c r="O33" s="62">
        <v>1</v>
      </c>
    </row>
    <row r="34" spans="2:15" ht="15.75" customHeight="1" x14ac:dyDescent="0.25">
      <c r="B34" s="5" t="s">
        <v>185</v>
      </c>
      <c r="C34" s="62">
        <f t="shared" ref="C34:O34" si="3">frac_malaria_risk</f>
        <v>0.27</v>
      </c>
      <c r="D34" s="62">
        <f t="shared" si="3"/>
        <v>0.27</v>
      </c>
      <c r="E34" s="62">
        <f t="shared" si="3"/>
        <v>0.27</v>
      </c>
      <c r="F34" s="62">
        <f t="shared" si="3"/>
        <v>0.27</v>
      </c>
      <c r="G34" s="62">
        <f t="shared" si="3"/>
        <v>0.27</v>
      </c>
      <c r="H34" s="62">
        <f t="shared" si="3"/>
        <v>0.27</v>
      </c>
      <c r="I34" s="62">
        <f t="shared" si="3"/>
        <v>0.27</v>
      </c>
      <c r="J34" s="62">
        <f t="shared" si="3"/>
        <v>0.27</v>
      </c>
      <c r="K34" s="62">
        <f t="shared" si="3"/>
        <v>0.27</v>
      </c>
      <c r="L34" s="62">
        <f t="shared" si="3"/>
        <v>0.27</v>
      </c>
      <c r="M34" s="62">
        <f t="shared" si="3"/>
        <v>0.27</v>
      </c>
      <c r="N34" s="62">
        <f t="shared" si="3"/>
        <v>0.27</v>
      </c>
      <c r="O34" s="62">
        <f t="shared" si="3"/>
        <v>0.27</v>
      </c>
    </row>
    <row r="35" spans="2:15" ht="15.75" customHeight="1" x14ac:dyDescent="0.25">
      <c r="B35" s="9" t="s">
        <v>194</v>
      </c>
      <c r="C35" s="62">
        <v>1</v>
      </c>
      <c r="D35" s="62">
        <v>1</v>
      </c>
      <c r="E35" s="62">
        <v>1</v>
      </c>
      <c r="F35" s="62">
        <v>1</v>
      </c>
      <c r="G35" s="62">
        <v>1</v>
      </c>
      <c r="H35" s="62">
        <v>1</v>
      </c>
      <c r="I35" s="62">
        <v>1</v>
      </c>
      <c r="J35" s="62">
        <v>1</v>
      </c>
      <c r="K35" s="62">
        <v>1</v>
      </c>
      <c r="L35" s="62">
        <v>1</v>
      </c>
      <c r="M35" s="62">
        <v>1</v>
      </c>
      <c r="N35" s="62">
        <v>1</v>
      </c>
      <c r="O35" s="62">
        <v>1</v>
      </c>
    </row>
    <row r="36" spans="2:15" ht="15.75" customHeight="1" x14ac:dyDescent="0.25">
      <c r="B36" s="9" t="s">
        <v>195</v>
      </c>
      <c r="C36" s="62">
        <v>1</v>
      </c>
      <c r="D36" s="62">
        <v>1</v>
      </c>
      <c r="E36" s="62">
        <v>1</v>
      </c>
      <c r="F36" s="62">
        <v>1</v>
      </c>
      <c r="G36" s="62">
        <v>1</v>
      </c>
      <c r="H36" s="62">
        <v>1</v>
      </c>
      <c r="I36" s="62">
        <v>1</v>
      </c>
      <c r="J36" s="62">
        <v>1</v>
      </c>
      <c r="K36" s="62">
        <v>1</v>
      </c>
      <c r="L36" s="62">
        <v>1</v>
      </c>
      <c r="M36" s="62">
        <v>1</v>
      </c>
      <c r="N36" s="62">
        <v>1</v>
      </c>
      <c r="O36" s="62">
        <v>1</v>
      </c>
    </row>
    <row r="37" spans="2:15" ht="15.75" customHeight="1" x14ac:dyDescent="0.25">
      <c r="B37" s="9" t="s">
        <v>196</v>
      </c>
      <c r="C37" s="62">
        <v>1</v>
      </c>
      <c r="D37" s="62">
        <v>1</v>
      </c>
      <c r="E37" s="62">
        <v>1</v>
      </c>
      <c r="F37" s="62">
        <v>1</v>
      </c>
      <c r="G37" s="62">
        <v>1</v>
      </c>
      <c r="H37" s="62">
        <v>1</v>
      </c>
      <c r="I37" s="62">
        <v>1</v>
      </c>
      <c r="J37" s="62">
        <v>1</v>
      </c>
      <c r="K37" s="62">
        <v>1</v>
      </c>
      <c r="L37" s="62">
        <v>1</v>
      </c>
      <c r="M37" s="62">
        <v>1</v>
      </c>
      <c r="N37" s="62">
        <v>1</v>
      </c>
      <c r="O37" s="62">
        <v>1</v>
      </c>
    </row>
    <row r="38" spans="2:15" ht="15.75" customHeight="1" x14ac:dyDescent="0.25">
      <c r="B38" s="9" t="s">
        <v>197</v>
      </c>
      <c r="C38" s="62">
        <v>1</v>
      </c>
      <c r="D38" s="62">
        <v>1</v>
      </c>
      <c r="E38" s="62">
        <v>1</v>
      </c>
      <c r="F38" s="62">
        <v>1</v>
      </c>
      <c r="G38" s="62">
        <v>1</v>
      </c>
      <c r="H38" s="62">
        <v>1</v>
      </c>
      <c r="I38" s="62">
        <v>1</v>
      </c>
      <c r="J38" s="62">
        <v>1</v>
      </c>
      <c r="K38" s="62">
        <v>1</v>
      </c>
      <c r="L38" s="62">
        <v>1</v>
      </c>
      <c r="M38" s="62">
        <v>1</v>
      </c>
      <c r="N38" s="62">
        <v>1</v>
      </c>
      <c r="O38" s="62">
        <v>1</v>
      </c>
    </row>
    <row r="39" spans="2:15" ht="15.75" customHeight="1" x14ac:dyDescent="0.25">
      <c r="B39" s="9" t="s">
        <v>198</v>
      </c>
      <c r="C39" s="62">
        <v>1</v>
      </c>
      <c r="D39" s="62">
        <v>1</v>
      </c>
      <c r="E39" s="62">
        <v>1</v>
      </c>
      <c r="F39" s="62">
        <v>1</v>
      </c>
      <c r="G39" s="62">
        <v>1</v>
      </c>
      <c r="H39" s="62">
        <v>1</v>
      </c>
      <c r="I39" s="62">
        <v>1</v>
      </c>
      <c r="J39" s="62">
        <v>1</v>
      </c>
      <c r="K39" s="62">
        <v>1</v>
      </c>
      <c r="L39" s="62">
        <v>1</v>
      </c>
      <c r="M39" s="62">
        <v>1</v>
      </c>
      <c r="N39" s="62">
        <v>1</v>
      </c>
      <c r="O39" s="62">
        <v>1</v>
      </c>
    </row>
    <row r="40" spans="2:15" ht="15.75" customHeight="1" x14ac:dyDescent="0.25">
      <c r="B40" s="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" customWidth="1"/>
    <col min="2" max="2" width="12.44140625" style="8" customWidth="1"/>
    <col min="3" max="4" width="11.44140625" style="8" customWidth="1"/>
    <col min="5" max="5" width="17.44140625" style="8" customWidth="1"/>
    <col min="6" max="6" width="11.44140625" style="8" customWidth="1"/>
    <col min="7" max="16384" width="11.44140625" style="8"/>
  </cols>
  <sheetData>
    <row r="1" spans="1:5" x14ac:dyDescent="0.25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3.8" customHeight="1" x14ac:dyDescent="0.25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8" customHeight="1" x14ac:dyDescent="0.25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8" customHeight="1" x14ac:dyDescent="0.25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8" customHeight="1" x14ac:dyDescent="0.25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8" customHeight="1" x14ac:dyDescent="0.25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8" customHeight="1" x14ac:dyDescent="0.25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8" customHeight="1" x14ac:dyDescent="0.25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8" customHeight="1" x14ac:dyDescent="0.25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8" customHeight="1" x14ac:dyDescent="0.25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109375" defaultRowHeight="15.75" customHeight="1" x14ac:dyDescent="0.3"/>
  <cols>
    <col min="1" max="1" width="22.21875" style="37" bestFit="1" customWidth="1"/>
    <col min="2" max="2" width="58.88671875" style="37" bestFit="1" customWidth="1"/>
    <col min="3" max="3" width="9.44140625" style="37" bestFit="1" customWidth="1"/>
    <col min="4" max="4" width="11.109375" style="37" bestFit="1" customWidth="1"/>
    <col min="5" max="5" width="12" style="37" bestFit="1" customWidth="1"/>
    <col min="6" max="7" width="13.109375" style="37" bestFit="1" customWidth="1"/>
    <col min="8" max="11" width="15.33203125" style="37" bestFit="1" customWidth="1"/>
    <col min="12" max="15" width="16.88671875" style="37" bestFit="1" customWidth="1"/>
    <col min="16" max="16" width="16.109375" style="37" customWidth="1"/>
    <col min="17" max="16384" width="16.109375" style="37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89">
        <v>0</v>
      </c>
      <c r="D2" s="89">
        <v>1</v>
      </c>
      <c r="E2" s="89">
        <v>1</v>
      </c>
      <c r="F2" s="89">
        <v>1</v>
      </c>
      <c r="G2" s="89">
        <v>1</v>
      </c>
      <c r="H2" s="89">
        <v>0</v>
      </c>
      <c r="I2" s="89">
        <v>0</v>
      </c>
      <c r="J2" s="89">
        <v>0</v>
      </c>
      <c r="K2" s="89">
        <v>0</v>
      </c>
      <c r="L2" s="89">
        <v>0</v>
      </c>
      <c r="M2" s="89">
        <v>0</v>
      </c>
      <c r="N2" s="89">
        <v>0</v>
      </c>
      <c r="O2" s="89">
        <v>0</v>
      </c>
    </row>
    <row r="3" spans="1:15" ht="15.75" customHeight="1" x14ac:dyDescent="0.3">
      <c r="B3" s="5" t="s">
        <v>170</v>
      </c>
      <c r="C3" s="89">
        <v>1</v>
      </c>
      <c r="D3" s="89">
        <v>1</v>
      </c>
      <c r="E3" s="89">
        <v>0</v>
      </c>
      <c r="F3" s="89">
        <v>0</v>
      </c>
      <c r="G3" s="89">
        <v>0</v>
      </c>
      <c r="H3" s="89">
        <v>0</v>
      </c>
      <c r="I3" s="89">
        <v>0</v>
      </c>
      <c r="J3" s="89">
        <v>0</v>
      </c>
      <c r="K3" s="89">
        <v>0</v>
      </c>
      <c r="L3" s="89">
        <v>0</v>
      </c>
      <c r="M3" s="89">
        <v>0</v>
      </c>
      <c r="N3" s="89">
        <v>0</v>
      </c>
      <c r="O3" s="89">
        <v>0</v>
      </c>
    </row>
    <row r="4" spans="1:15" ht="15.75" customHeight="1" x14ac:dyDescent="0.3">
      <c r="B4" s="5" t="s">
        <v>148</v>
      </c>
      <c r="C4" s="89">
        <v>1</v>
      </c>
      <c r="D4" s="89">
        <v>1</v>
      </c>
      <c r="E4" s="89">
        <v>1</v>
      </c>
      <c r="F4" s="89">
        <v>1</v>
      </c>
      <c r="G4" s="89">
        <v>1</v>
      </c>
      <c r="H4" s="89">
        <v>0</v>
      </c>
      <c r="I4" s="89">
        <v>0</v>
      </c>
      <c r="J4" s="89">
        <v>0</v>
      </c>
      <c r="K4" s="89">
        <v>0</v>
      </c>
      <c r="L4" s="89">
        <v>0</v>
      </c>
      <c r="M4" s="89">
        <v>0</v>
      </c>
      <c r="N4" s="89">
        <v>0</v>
      </c>
      <c r="O4" s="89">
        <v>0</v>
      </c>
    </row>
    <row r="5" spans="1:15" ht="15.75" customHeight="1" x14ac:dyDescent="0.3">
      <c r="B5" s="5" t="s">
        <v>150</v>
      </c>
      <c r="C5" s="89">
        <v>1</v>
      </c>
      <c r="D5" s="89">
        <v>1</v>
      </c>
      <c r="E5" s="89">
        <v>1</v>
      </c>
      <c r="F5" s="89">
        <v>1</v>
      </c>
      <c r="G5" s="89">
        <v>1</v>
      </c>
      <c r="H5" s="89">
        <v>0</v>
      </c>
      <c r="I5" s="89">
        <v>0</v>
      </c>
      <c r="J5" s="89">
        <v>0</v>
      </c>
      <c r="K5" s="89">
        <v>0</v>
      </c>
      <c r="L5" s="89">
        <v>0</v>
      </c>
      <c r="M5" s="89">
        <v>0</v>
      </c>
      <c r="N5" s="89">
        <v>0</v>
      </c>
      <c r="O5" s="89">
        <v>0</v>
      </c>
    </row>
    <row r="6" spans="1:15" ht="15.75" customHeight="1" x14ac:dyDescent="0.3">
      <c r="B6" s="5" t="s">
        <v>152</v>
      </c>
      <c r="C6" s="89">
        <v>1</v>
      </c>
      <c r="D6" s="89">
        <v>1</v>
      </c>
      <c r="E6" s="89">
        <v>1</v>
      </c>
      <c r="F6" s="89">
        <v>1</v>
      </c>
      <c r="G6" s="89">
        <v>1</v>
      </c>
      <c r="H6" s="89">
        <v>0</v>
      </c>
      <c r="I6" s="89">
        <v>0</v>
      </c>
      <c r="J6" s="89">
        <v>0</v>
      </c>
      <c r="K6" s="89">
        <v>0</v>
      </c>
      <c r="L6" s="89">
        <v>0</v>
      </c>
      <c r="M6" s="89">
        <v>0</v>
      </c>
      <c r="N6" s="89">
        <v>0</v>
      </c>
      <c r="O6" s="89">
        <v>0</v>
      </c>
    </row>
    <row r="7" spans="1:15" ht="15.75" customHeight="1" x14ac:dyDescent="0.3">
      <c r="B7" s="5" t="s">
        <v>183</v>
      </c>
      <c r="C7" s="89">
        <v>1</v>
      </c>
      <c r="D7" s="89">
        <v>1</v>
      </c>
      <c r="E7" s="89">
        <v>0</v>
      </c>
      <c r="F7" s="89">
        <v>0</v>
      </c>
      <c r="G7" s="89">
        <v>0</v>
      </c>
      <c r="H7" s="89">
        <v>0</v>
      </c>
      <c r="I7" s="89">
        <v>0</v>
      </c>
      <c r="J7" s="89">
        <v>0</v>
      </c>
      <c r="K7" s="89">
        <v>0</v>
      </c>
      <c r="L7" s="89">
        <v>0</v>
      </c>
      <c r="M7" s="89">
        <v>0</v>
      </c>
      <c r="N7" s="89">
        <v>0</v>
      </c>
      <c r="O7" s="89">
        <v>0</v>
      </c>
    </row>
    <row r="8" spans="1:15" ht="15.75" customHeight="1" x14ac:dyDescent="0.3">
      <c r="B8" s="5" t="s">
        <v>184</v>
      </c>
      <c r="C8" s="89">
        <v>0</v>
      </c>
      <c r="D8" s="89">
        <v>0</v>
      </c>
      <c r="E8" s="89">
        <v>1</v>
      </c>
      <c r="F8" s="89">
        <v>1</v>
      </c>
      <c r="G8" s="89">
        <v>0</v>
      </c>
      <c r="H8" s="89">
        <v>0</v>
      </c>
      <c r="I8" s="89">
        <v>0</v>
      </c>
      <c r="J8" s="89">
        <v>0</v>
      </c>
      <c r="K8" s="89">
        <v>0</v>
      </c>
      <c r="L8" s="89">
        <v>0</v>
      </c>
      <c r="M8" s="89">
        <v>0</v>
      </c>
      <c r="N8" s="89">
        <v>0</v>
      </c>
      <c r="O8" s="89">
        <v>0</v>
      </c>
    </row>
    <row r="9" spans="1:15" ht="15.75" customHeight="1" x14ac:dyDescent="0.3">
      <c r="B9" s="5" t="s">
        <v>188</v>
      </c>
      <c r="C9" s="89">
        <v>0</v>
      </c>
      <c r="D9" s="89">
        <v>0</v>
      </c>
      <c r="E9" s="89">
        <v>1</v>
      </c>
      <c r="F9" s="89">
        <v>1</v>
      </c>
      <c r="G9" s="89">
        <v>1</v>
      </c>
      <c r="H9" s="89">
        <v>0</v>
      </c>
      <c r="I9" s="89">
        <v>0</v>
      </c>
      <c r="J9" s="89">
        <v>0</v>
      </c>
      <c r="K9" s="89">
        <v>0</v>
      </c>
      <c r="L9" s="89">
        <v>0</v>
      </c>
      <c r="M9" s="89">
        <v>0</v>
      </c>
      <c r="N9" s="89">
        <v>0</v>
      </c>
      <c r="O9" s="89">
        <v>0</v>
      </c>
    </row>
    <row r="10" spans="1:15" ht="15.75" customHeight="1" x14ac:dyDescent="0.3">
      <c r="B10" s="5" t="s">
        <v>190</v>
      </c>
      <c r="C10" s="89">
        <v>1</v>
      </c>
      <c r="D10" s="89">
        <v>1</v>
      </c>
      <c r="E10" s="89">
        <v>1</v>
      </c>
      <c r="F10" s="89">
        <v>1</v>
      </c>
      <c r="G10" s="89">
        <v>1</v>
      </c>
      <c r="H10" s="89">
        <v>0</v>
      </c>
      <c r="I10" s="89">
        <v>0</v>
      </c>
      <c r="J10" s="89">
        <v>0</v>
      </c>
      <c r="K10" s="89">
        <v>0</v>
      </c>
      <c r="L10" s="89">
        <v>0</v>
      </c>
      <c r="M10" s="89">
        <v>0</v>
      </c>
      <c r="N10" s="89">
        <v>0</v>
      </c>
      <c r="O10" s="89">
        <v>0</v>
      </c>
    </row>
    <row r="11" spans="1:15" ht="15.75" customHeight="1" x14ac:dyDescent="0.3">
      <c r="B11" s="5" t="s">
        <v>191</v>
      </c>
      <c r="C11" s="89">
        <v>0</v>
      </c>
      <c r="D11" s="89">
        <v>0</v>
      </c>
      <c r="E11" s="89">
        <v>1</v>
      </c>
      <c r="F11" s="89">
        <v>1</v>
      </c>
      <c r="G11" s="89">
        <v>0</v>
      </c>
      <c r="H11" s="89">
        <v>0</v>
      </c>
      <c r="I11" s="89">
        <v>0</v>
      </c>
      <c r="J11" s="89">
        <v>0</v>
      </c>
      <c r="K11" s="89">
        <v>0</v>
      </c>
      <c r="L11" s="89">
        <v>0</v>
      </c>
      <c r="M11" s="89">
        <v>0</v>
      </c>
      <c r="N11" s="89">
        <v>0</v>
      </c>
      <c r="O11" s="89">
        <v>0</v>
      </c>
    </row>
    <row r="12" spans="1:15" ht="15.75" customHeight="1" x14ac:dyDescent="0.3">
      <c r="B12" s="5" t="s">
        <v>192</v>
      </c>
      <c r="C12" s="89">
        <v>0</v>
      </c>
      <c r="D12" s="89">
        <v>0</v>
      </c>
      <c r="E12" s="89">
        <v>1</v>
      </c>
      <c r="F12" s="89">
        <v>1</v>
      </c>
      <c r="G12" s="89">
        <v>0</v>
      </c>
      <c r="H12" s="89">
        <v>0</v>
      </c>
      <c r="I12" s="89">
        <v>0</v>
      </c>
      <c r="J12" s="89">
        <v>0</v>
      </c>
      <c r="K12" s="89">
        <v>0</v>
      </c>
      <c r="L12" s="89">
        <v>0</v>
      </c>
      <c r="M12" s="89">
        <v>0</v>
      </c>
      <c r="N12" s="89">
        <v>0</v>
      </c>
      <c r="O12" s="89">
        <v>0</v>
      </c>
    </row>
    <row r="13" spans="1:15" ht="15.75" customHeight="1" x14ac:dyDescent="0.3">
      <c r="B13" s="5" t="s">
        <v>157</v>
      </c>
      <c r="C13" s="89">
        <v>0</v>
      </c>
      <c r="D13" s="89">
        <v>1</v>
      </c>
      <c r="E13" s="89">
        <v>1</v>
      </c>
      <c r="F13" s="89">
        <v>1</v>
      </c>
      <c r="G13" s="89">
        <v>1</v>
      </c>
      <c r="H13" s="89">
        <v>0</v>
      </c>
      <c r="I13" s="89">
        <v>0</v>
      </c>
      <c r="J13" s="89">
        <v>0</v>
      </c>
      <c r="K13" s="89">
        <v>0</v>
      </c>
      <c r="L13" s="89">
        <v>0</v>
      </c>
      <c r="M13" s="89">
        <v>0</v>
      </c>
      <c r="N13" s="89">
        <v>0</v>
      </c>
      <c r="O13" s="89">
        <v>0</v>
      </c>
    </row>
    <row r="14" spans="1:15" ht="15.75" customHeight="1" x14ac:dyDescent="0.3">
      <c r="B14" s="5" t="s">
        <v>193</v>
      </c>
      <c r="C14" s="89">
        <v>0</v>
      </c>
      <c r="D14" s="89">
        <v>0</v>
      </c>
      <c r="E14" s="89">
        <v>1</v>
      </c>
      <c r="F14" s="89">
        <v>1</v>
      </c>
      <c r="G14" s="89">
        <v>1</v>
      </c>
      <c r="H14" s="89">
        <v>0</v>
      </c>
      <c r="I14" s="89">
        <v>0</v>
      </c>
      <c r="J14" s="89">
        <v>0</v>
      </c>
      <c r="K14" s="89">
        <v>0</v>
      </c>
      <c r="L14" s="89">
        <v>0</v>
      </c>
      <c r="M14" s="89">
        <v>0</v>
      </c>
      <c r="N14" s="89">
        <v>0</v>
      </c>
      <c r="O14" s="89">
        <v>0</v>
      </c>
    </row>
    <row r="15" spans="1:15" ht="15.75" customHeight="1" x14ac:dyDescent="0.3">
      <c r="B15" s="5" t="s">
        <v>199</v>
      </c>
      <c r="C15" s="89">
        <v>1</v>
      </c>
      <c r="D15" s="89">
        <v>1</v>
      </c>
      <c r="E15" s="89">
        <v>1</v>
      </c>
      <c r="F15" s="89">
        <v>1</v>
      </c>
      <c r="G15" s="89">
        <v>1</v>
      </c>
      <c r="H15" s="89">
        <v>0</v>
      </c>
      <c r="I15" s="89">
        <v>0</v>
      </c>
      <c r="J15" s="89">
        <v>0</v>
      </c>
      <c r="K15" s="89">
        <v>0</v>
      </c>
      <c r="L15" s="89">
        <v>0</v>
      </c>
      <c r="M15" s="89">
        <v>0</v>
      </c>
      <c r="N15" s="89">
        <v>0</v>
      </c>
      <c r="O15" s="89">
        <v>0</v>
      </c>
    </row>
    <row r="16" spans="1:15" ht="15.75" customHeight="1" x14ac:dyDescent="0.3">
      <c r="B16" s="5" t="s">
        <v>200</v>
      </c>
      <c r="C16" s="89">
        <v>0</v>
      </c>
      <c r="D16" s="89">
        <v>0</v>
      </c>
      <c r="E16" s="89">
        <v>1</v>
      </c>
      <c r="F16" s="89">
        <v>1</v>
      </c>
      <c r="G16" s="89">
        <v>1</v>
      </c>
      <c r="H16" s="89">
        <v>0</v>
      </c>
      <c r="I16" s="89">
        <v>0</v>
      </c>
      <c r="J16" s="89">
        <v>0</v>
      </c>
      <c r="K16" s="89">
        <v>0</v>
      </c>
      <c r="L16" s="89">
        <v>0</v>
      </c>
      <c r="M16" s="89">
        <v>0</v>
      </c>
      <c r="N16" s="89">
        <v>0</v>
      </c>
      <c r="O16" s="89">
        <v>0</v>
      </c>
    </row>
    <row r="17" spans="1:16" ht="15.75" customHeight="1" x14ac:dyDescent="0.3">
      <c r="B17" s="5"/>
      <c r="C17" s="86"/>
      <c r="D17" s="86"/>
      <c r="E17" s="86"/>
      <c r="F17" s="86"/>
      <c r="G17" s="86"/>
      <c r="H17" s="86"/>
      <c r="I17" s="86"/>
      <c r="J17" s="86"/>
      <c r="K17" s="86"/>
      <c r="L17" s="86"/>
      <c r="M17" s="86"/>
      <c r="N17" s="86"/>
      <c r="O17" s="86"/>
    </row>
    <row r="18" spans="1:16" ht="15.75" customHeight="1" x14ac:dyDescent="0.3">
      <c r="A18" s="4" t="s">
        <v>90</v>
      </c>
      <c r="B18" s="5" t="s">
        <v>166</v>
      </c>
      <c r="C18" s="89">
        <v>0</v>
      </c>
      <c r="D18" s="89">
        <v>0</v>
      </c>
      <c r="E18" s="89">
        <v>0</v>
      </c>
      <c r="F18" s="89">
        <v>0</v>
      </c>
      <c r="G18" s="89">
        <v>0</v>
      </c>
      <c r="H18" s="89">
        <v>1</v>
      </c>
      <c r="I18" s="89">
        <v>1</v>
      </c>
      <c r="J18" s="89">
        <v>1</v>
      </c>
      <c r="K18" s="89">
        <v>1</v>
      </c>
      <c r="L18" s="89">
        <v>0</v>
      </c>
      <c r="M18" s="89">
        <v>0</v>
      </c>
      <c r="N18" s="89">
        <v>0</v>
      </c>
      <c r="O18" s="89">
        <v>0</v>
      </c>
    </row>
    <row r="19" spans="1:16" ht="15.75" customHeight="1" x14ac:dyDescent="0.3">
      <c r="A19" s="4"/>
      <c r="B19" s="5" t="s">
        <v>168</v>
      </c>
      <c r="C19" s="89">
        <v>0</v>
      </c>
      <c r="D19" s="89">
        <v>0</v>
      </c>
      <c r="E19" s="89">
        <v>0</v>
      </c>
      <c r="F19" s="89">
        <v>0</v>
      </c>
      <c r="G19" s="89">
        <v>0</v>
      </c>
      <c r="H19" s="89">
        <v>1</v>
      </c>
      <c r="I19" s="89">
        <v>1</v>
      </c>
      <c r="J19" s="89">
        <v>1</v>
      </c>
      <c r="K19" s="89">
        <v>1</v>
      </c>
      <c r="L19" s="89">
        <v>0</v>
      </c>
      <c r="M19" s="89">
        <v>0</v>
      </c>
      <c r="N19" s="89">
        <v>0</v>
      </c>
      <c r="O19" s="89">
        <v>0</v>
      </c>
    </row>
    <row r="20" spans="1:16" ht="15.75" customHeight="1" x14ac:dyDescent="0.3">
      <c r="B20" s="5" t="s">
        <v>179</v>
      </c>
      <c r="C20" s="89">
        <v>0</v>
      </c>
      <c r="D20" s="89">
        <v>0</v>
      </c>
      <c r="E20" s="89">
        <v>0</v>
      </c>
      <c r="F20" s="89">
        <v>0</v>
      </c>
      <c r="G20" s="89">
        <v>0</v>
      </c>
      <c r="H20" s="89">
        <v>1</v>
      </c>
      <c r="I20" s="89">
        <v>1</v>
      </c>
      <c r="J20" s="89">
        <v>1</v>
      </c>
      <c r="K20" s="89">
        <v>1</v>
      </c>
      <c r="L20" s="89">
        <v>0</v>
      </c>
      <c r="M20" s="89">
        <v>0</v>
      </c>
      <c r="N20" s="89">
        <v>0</v>
      </c>
      <c r="O20" s="89">
        <v>0</v>
      </c>
    </row>
    <row r="21" spans="1:16" ht="15.75" customHeight="1" x14ac:dyDescent="0.3">
      <c r="B21" s="5" t="s">
        <v>180</v>
      </c>
      <c r="C21" s="89">
        <v>0</v>
      </c>
      <c r="D21" s="89">
        <v>0</v>
      </c>
      <c r="E21" s="89">
        <v>0</v>
      </c>
      <c r="F21" s="89">
        <v>0</v>
      </c>
      <c r="G21" s="89">
        <v>0</v>
      </c>
      <c r="H21" s="89">
        <v>1</v>
      </c>
      <c r="I21" s="89">
        <v>1</v>
      </c>
      <c r="J21" s="89">
        <v>1</v>
      </c>
      <c r="K21" s="89">
        <v>1</v>
      </c>
      <c r="L21" s="89">
        <v>0</v>
      </c>
      <c r="M21" s="89">
        <v>0</v>
      </c>
      <c r="N21" s="89">
        <v>0</v>
      </c>
      <c r="O21" s="89">
        <v>0</v>
      </c>
    </row>
    <row r="22" spans="1:16" ht="15.75" customHeight="1" x14ac:dyDescent="0.3">
      <c r="B22" s="64" t="s">
        <v>181</v>
      </c>
      <c r="C22" s="89">
        <v>0</v>
      </c>
      <c r="D22" s="89">
        <v>0</v>
      </c>
      <c r="E22" s="89">
        <v>0</v>
      </c>
      <c r="F22" s="89">
        <v>0</v>
      </c>
      <c r="G22" s="89">
        <v>0</v>
      </c>
      <c r="H22" s="89">
        <v>1</v>
      </c>
      <c r="I22" s="89">
        <v>1</v>
      </c>
      <c r="J22" s="89">
        <v>1</v>
      </c>
      <c r="K22" s="89">
        <v>1</v>
      </c>
      <c r="L22" s="89">
        <v>0</v>
      </c>
      <c r="M22" s="89">
        <v>0</v>
      </c>
      <c r="N22" s="89">
        <v>0</v>
      </c>
      <c r="O22" s="89">
        <v>0</v>
      </c>
    </row>
    <row r="23" spans="1:16" ht="15.75" customHeight="1" x14ac:dyDescent="0.3">
      <c r="B23" s="5" t="s">
        <v>186</v>
      </c>
      <c r="C23" s="89">
        <v>0</v>
      </c>
      <c r="D23" s="89">
        <v>0</v>
      </c>
      <c r="E23" s="89">
        <v>0</v>
      </c>
      <c r="F23" s="89">
        <v>0</v>
      </c>
      <c r="G23" s="89">
        <v>0</v>
      </c>
      <c r="H23" s="89">
        <v>1</v>
      </c>
      <c r="I23" s="89">
        <v>1</v>
      </c>
      <c r="J23" s="89">
        <v>1</v>
      </c>
      <c r="K23" s="89">
        <v>1</v>
      </c>
      <c r="L23" s="89">
        <v>0</v>
      </c>
      <c r="M23" s="89">
        <v>0</v>
      </c>
      <c r="N23" s="89">
        <v>0</v>
      </c>
      <c r="O23" s="89">
        <v>0</v>
      </c>
    </row>
    <row r="24" spans="1:16" ht="15.75" customHeight="1" x14ac:dyDescent="0.3">
      <c r="B24" s="5" t="s">
        <v>187</v>
      </c>
      <c r="C24" s="89">
        <v>0</v>
      </c>
      <c r="D24" s="89">
        <v>0</v>
      </c>
      <c r="E24" s="89">
        <v>0</v>
      </c>
      <c r="F24" s="89">
        <v>0</v>
      </c>
      <c r="G24" s="89">
        <v>0</v>
      </c>
      <c r="H24" s="89">
        <v>1</v>
      </c>
      <c r="I24" s="89">
        <v>1</v>
      </c>
      <c r="J24" s="89">
        <v>1</v>
      </c>
      <c r="K24" s="89">
        <v>1</v>
      </c>
      <c r="L24" s="89">
        <v>0</v>
      </c>
      <c r="M24" s="89">
        <v>0</v>
      </c>
      <c r="N24" s="89">
        <v>0</v>
      </c>
      <c r="O24" s="89">
        <v>0</v>
      </c>
    </row>
    <row r="25" spans="1:16" ht="15.75" customHeight="1" x14ac:dyDescent="0.3">
      <c r="B25" s="5" t="s">
        <v>189</v>
      </c>
      <c r="C25" s="89">
        <v>0</v>
      </c>
      <c r="D25" s="89">
        <v>0</v>
      </c>
      <c r="E25" s="89">
        <v>0</v>
      </c>
      <c r="F25" s="89">
        <v>0</v>
      </c>
      <c r="G25" s="89">
        <v>0</v>
      </c>
      <c r="H25" s="89">
        <v>1</v>
      </c>
      <c r="I25" s="89">
        <v>1</v>
      </c>
      <c r="J25" s="89">
        <v>1</v>
      </c>
      <c r="K25" s="89">
        <v>1</v>
      </c>
      <c r="L25" s="89">
        <v>0</v>
      </c>
      <c r="M25" s="89">
        <v>0</v>
      </c>
      <c r="N25" s="89">
        <v>0</v>
      </c>
      <c r="O25" s="89">
        <v>0</v>
      </c>
    </row>
    <row r="26" spans="1:16" ht="15.75" customHeight="1" x14ac:dyDescent="0.3">
      <c r="B26" s="5"/>
      <c r="C26" s="86"/>
      <c r="D26" s="86"/>
      <c r="E26" s="86"/>
      <c r="F26" s="86"/>
      <c r="G26" s="86"/>
      <c r="H26" s="86"/>
      <c r="I26" s="86"/>
      <c r="J26" s="86"/>
      <c r="K26" s="86"/>
      <c r="L26" s="86"/>
      <c r="M26" s="86"/>
      <c r="N26" s="86"/>
      <c r="O26" s="86"/>
    </row>
    <row r="27" spans="1:16" ht="16.05" customHeight="1" x14ac:dyDescent="0.3">
      <c r="A27" s="4" t="s">
        <v>207</v>
      </c>
      <c r="B27" s="5" t="s">
        <v>171</v>
      </c>
      <c r="C27" s="89">
        <v>0</v>
      </c>
      <c r="D27" s="89">
        <v>0</v>
      </c>
      <c r="E27" s="89">
        <v>0</v>
      </c>
      <c r="F27" s="89">
        <v>0</v>
      </c>
      <c r="G27" s="89">
        <v>0</v>
      </c>
      <c r="H27" s="89">
        <v>0</v>
      </c>
      <c r="I27" s="89">
        <v>0</v>
      </c>
      <c r="J27" s="89">
        <v>0</v>
      </c>
      <c r="K27" s="89">
        <v>0</v>
      </c>
      <c r="L27" s="89">
        <v>1</v>
      </c>
      <c r="M27" s="89">
        <v>0</v>
      </c>
      <c r="N27" s="89">
        <v>0</v>
      </c>
      <c r="O27" s="89">
        <v>0</v>
      </c>
      <c r="P27" s="65"/>
    </row>
    <row r="28" spans="1:16" ht="15.75" customHeight="1" x14ac:dyDescent="0.3">
      <c r="B28" s="11" t="s">
        <v>175</v>
      </c>
      <c r="C28" s="89">
        <v>0</v>
      </c>
      <c r="D28" s="89">
        <v>0</v>
      </c>
      <c r="E28" s="89">
        <v>0</v>
      </c>
      <c r="F28" s="89">
        <v>0</v>
      </c>
      <c r="G28" s="89">
        <v>0</v>
      </c>
      <c r="H28" s="89">
        <v>0</v>
      </c>
      <c r="I28" s="89">
        <v>0</v>
      </c>
      <c r="J28" s="89">
        <v>0</v>
      </c>
      <c r="K28" s="89">
        <v>0</v>
      </c>
      <c r="L28" s="89">
        <v>1</v>
      </c>
      <c r="M28" s="89">
        <v>1</v>
      </c>
      <c r="N28" s="89">
        <v>1</v>
      </c>
      <c r="O28" s="89">
        <v>1</v>
      </c>
    </row>
    <row r="29" spans="1:16" ht="15.75" customHeight="1" x14ac:dyDescent="0.3">
      <c r="A29" s="4"/>
      <c r="B29" s="11" t="s">
        <v>176</v>
      </c>
      <c r="C29" s="89">
        <v>0</v>
      </c>
      <c r="D29" s="89">
        <v>0</v>
      </c>
      <c r="E29" s="89">
        <v>0</v>
      </c>
      <c r="F29" s="89">
        <v>0</v>
      </c>
      <c r="G29" s="89">
        <v>0</v>
      </c>
      <c r="H29" s="89">
        <v>0</v>
      </c>
      <c r="I29" s="89">
        <v>0</v>
      </c>
      <c r="J29" s="89">
        <v>0</v>
      </c>
      <c r="K29" s="89">
        <v>0</v>
      </c>
      <c r="L29" s="89">
        <v>1</v>
      </c>
      <c r="M29" s="89">
        <v>1</v>
      </c>
      <c r="N29" s="89">
        <v>1</v>
      </c>
      <c r="O29" s="89">
        <v>1</v>
      </c>
    </row>
    <row r="30" spans="1:16" ht="15.75" customHeight="1" x14ac:dyDescent="0.3">
      <c r="B30" s="11" t="s">
        <v>177</v>
      </c>
      <c r="C30" s="89">
        <v>0</v>
      </c>
      <c r="D30" s="89">
        <v>0</v>
      </c>
      <c r="E30" s="89">
        <v>0</v>
      </c>
      <c r="F30" s="89">
        <v>0</v>
      </c>
      <c r="G30" s="89">
        <v>0</v>
      </c>
      <c r="H30" s="89">
        <v>0</v>
      </c>
      <c r="I30" s="89">
        <v>0</v>
      </c>
      <c r="J30" s="89">
        <v>0</v>
      </c>
      <c r="K30" s="89">
        <v>0</v>
      </c>
      <c r="L30" s="89">
        <v>1</v>
      </c>
      <c r="M30" s="89">
        <v>1</v>
      </c>
      <c r="N30" s="89">
        <v>1</v>
      </c>
      <c r="O30" s="89">
        <v>1</v>
      </c>
    </row>
    <row r="31" spans="1:16" ht="15.75" customHeight="1" x14ac:dyDescent="0.3">
      <c r="B31" s="11" t="s">
        <v>178</v>
      </c>
      <c r="C31" s="89">
        <v>0</v>
      </c>
      <c r="D31" s="89">
        <v>0</v>
      </c>
      <c r="E31" s="89">
        <v>0</v>
      </c>
      <c r="F31" s="89">
        <v>0</v>
      </c>
      <c r="G31" s="89">
        <v>0</v>
      </c>
      <c r="H31" s="89">
        <v>0</v>
      </c>
      <c r="I31" s="89">
        <v>0</v>
      </c>
      <c r="J31" s="89">
        <v>0</v>
      </c>
      <c r="K31" s="89">
        <v>0</v>
      </c>
      <c r="L31" s="89">
        <v>1</v>
      </c>
      <c r="M31" s="89">
        <v>0</v>
      </c>
      <c r="N31" s="89">
        <v>0</v>
      </c>
      <c r="O31" s="89">
        <v>0</v>
      </c>
    </row>
    <row r="32" spans="1:16" ht="15.75" customHeight="1" x14ac:dyDescent="0.3">
      <c r="B32" s="5"/>
      <c r="C32" s="87"/>
      <c r="D32" s="87"/>
      <c r="E32" s="87"/>
      <c r="F32" s="87"/>
      <c r="G32" s="87"/>
      <c r="H32" s="87"/>
      <c r="I32" s="87"/>
      <c r="J32" s="86"/>
      <c r="K32" s="86"/>
      <c r="L32" s="86"/>
      <c r="M32" s="86"/>
      <c r="N32" s="86"/>
      <c r="O32" s="86"/>
    </row>
    <row r="33" spans="1:15" ht="15.75" customHeight="1" x14ac:dyDescent="0.3">
      <c r="A33" s="4" t="s">
        <v>208</v>
      </c>
      <c r="B33" s="5" t="s">
        <v>172</v>
      </c>
      <c r="C33" s="89">
        <v>1</v>
      </c>
      <c r="D33" s="89">
        <v>0</v>
      </c>
      <c r="E33" s="89">
        <v>1</v>
      </c>
      <c r="F33" s="89">
        <v>1</v>
      </c>
      <c r="G33" s="89">
        <v>1</v>
      </c>
      <c r="H33" s="89">
        <v>1</v>
      </c>
      <c r="I33" s="89">
        <v>1</v>
      </c>
      <c r="J33" s="89">
        <v>1</v>
      </c>
      <c r="K33" s="89">
        <v>1</v>
      </c>
      <c r="L33" s="89">
        <v>1</v>
      </c>
      <c r="M33" s="89">
        <v>1</v>
      </c>
      <c r="N33" s="89">
        <v>1</v>
      </c>
      <c r="O33" s="89">
        <v>1</v>
      </c>
    </row>
    <row r="34" spans="1:15" ht="15.75" customHeight="1" x14ac:dyDescent="0.3">
      <c r="B34" s="5" t="s">
        <v>173</v>
      </c>
      <c r="C34" s="89">
        <v>1</v>
      </c>
      <c r="D34" s="89">
        <v>0</v>
      </c>
      <c r="E34" s="89">
        <v>1</v>
      </c>
      <c r="F34" s="89">
        <v>1</v>
      </c>
      <c r="G34" s="89">
        <v>1</v>
      </c>
      <c r="H34" s="89">
        <v>1</v>
      </c>
      <c r="I34" s="89">
        <v>1</v>
      </c>
      <c r="J34" s="89">
        <v>1</v>
      </c>
      <c r="K34" s="89">
        <v>1</v>
      </c>
      <c r="L34" s="89">
        <v>1</v>
      </c>
      <c r="M34" s="89">
        <v>1</v>
      </c>
      <c r="N34" s="89">
        <v>1</v>
      </c>
      <c r="O34" s="89">
        <v>1</v>
      </c>
    </row>
    <row r="35" spans="1:15" ht="15.75" customHeight="1" x14ac:dyDescent="0.3">
      <c r="B35" s="5" t="s">
        <v>174</v>
      </c>
      <c r="C35" s="89">
        <v>1</v>
      </c>
      <c r="D35" s="89">
        <v>0</v>
      </c>
      <c r="E35" s="89">
        <v>1</v>
      </c>
      <c r="F35" s="89">
        <v>1</v>
      </c>
      <c r="G35" s="89">
        <v>1</v>
      </c>
      <c r="H35" s="89">
        <v>1</v>
      </c>
      <c r="I35" s="89">
        <v>1</v>
      </c>
      <c r="J35" s="89">
        <v>1</v>
      </c>
      <c r="K35" s="89">
        <v>1</v>
      </c>
      <c r="L35" s="89">
        <v>1</v>
      </c>
      <c r="M35" s="89">
        <v>1</v>
      </c>
      <c r="N35" s="89">
        <v>1</v>
      </c>
      <c r="O35" s="89">
        <v>1</v>
      </c>
    </row>
    <row r="36" spans="1:15" ht="15.75" customHeight="1" x14ac:dyDescent="0.3">
      <c r="B36" s="5" t="s">
        <v>182</v>
      </c>
      <c r="C36" s="89">
        <v>1</v>
      </c>
      <c r="D36" s="89">
        <v>0</v>
      </c>
      <c r="E36" s="89">
        <v>1</v>
      </c>
      <c r="F36" s="89">
        <v>1</v>
      </c>
      <c r="G36" s="89">
        <v>1</v>
      </c>
      <c r="H36" s="89">
        <v>1</v>
      </c>
      <c r="I36" s="89">
        <v>1</v>
      </c>
      <c r="J36" s="89">
        <v>1</v>
      </c>
      <c r="K36" s="89">
        <v>1</v>
      </c>
      <c r="L36" s="89">
        <v>1</v>
      </c>
      <c r="M36" s="89">
        <v>1</v>
      </c>
      <c r="N36" s="89">
        <v>1</v>
      </c>
      <c r="O36" s="89">
        <v>1</v>
      </c>
    </row>
    <row r="37" spans="1:15" ht="15.75" customHeight="1" x14ac:dyDescent="0.3">
      <c r="B37" s="5" t="s">
        <v>185</v>
      </c>
      <c r="C37" s="89">
        <v>1</v>
      </c>
      <c r="D37" s="89">
        <v>1</v>
      </c>
      <c r="E37" s="89">
        <v>1</v>
      </c>
      <c r="F37" s="89">
        <v>1</v>
      </c>
      <c r="G37" s="89">
        <v>1</v>
      </c>
      <c r="H37" s="89">
        <v>1</v>
      </c>
      <c r="I37" s="89">
        <v>1</v>
      </c>
      <c r="J37" s="89">
        <v>1</v>
      </c>
      <c r="K37" s="89">
        <v>1</v>
      </c>
      <c r="L37" s="89">
        <v>1</v>
      </c>
      <c r="M37" s="89">
        <v>1</v>
      </c>
      <c r="N37" s="89">
        <v>1</v>
      </c>
      <c r="O37" s="89">
        <v>1</v>
      </c>
    </row>
    <row r="38" spans="1:15" ht="15.75" customHeight="1" x14ac:dyDescent="0.3">
      <c r="B38" s="5" t="s">
        <v>194</v>
      </c>
      <c r="C38" s="89">
        <v>1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89">
        <v>1</v>
      </c>
      <c r="J38" s="89">
        <v>1</v>
      </c>
      <c r="K38" s="89">
        <v>1</v>
      </c>
      <c r="L38" s="89">
        <v>1</v>
      </c>
      <c r="M38" s="89">
        <v>1</v>
      </c>
      <c r="N38" s="89">
        <v>1</v>
      </c>
      <c r="O38" s="89">
        <v>1</v>
      </c>
    </row>
    <row r="39" spans="1:15" ht="15.75" customHeight="1" x14ac:dyDescent="0.3">
      <c r="B39" s="5" t="s">
        <v>195</v>
      </c>
      <c r="C39" s="89">
        <v>1</v>
      </c>
      <c r="D39" s="89">
        <v>1</v>
      </c>
      <c r="E39" s="89">
        <v>1</v>
      </c>
      <c r="F39" s="89">
        <v>1</v>
      </c>
      <c r="G39" s="89">
        <v>1</v>
      </c>
      <c r="H39" s="89">
        <v>1</v>
      </c>
      <c r="I39" s="89">
        <v>1</v>
      </c>
      <c r="J39" s="89">
        <v>1</v>
      </c>
      <c r="K39" s="89">
        <v>1</v>
      </c>
      <c r="L39" s="89">
        <v>1</v>
      </c>
      <c r="M39" s="89">
        <v>1</v>
      </c>
      <c r="N39" s="89">
        <v>1</v>
      </c>
      <c r="O39" s="89">
        <v>1</v>
      </c>
    </row>
    <row r="40" spans="1:15" ht="15.75" customHeight="1" x14ac:dyDescent="0.3">
      <c r="B40" s="5" t="s">
        <v>196</v>
      </c>
      <c r="C40" s="89">
        <v>1</v>
      </c>
      <c r="D40" s="89">
        <v>1</v>
      </c>
      <c r="E40" s="89">
        <v>1</v>
      </c>
      <c r="F40" s="89">
        <v>1</v>
      </c>
      <c r="G40" s="89">
        <v>1</v>
      </c>
      <c r="H40" s="89">
        <v>1</v>
      </c>
      <c r="I40" s="89">
        <v>1</v>
      </c>
      <c r="J40" s="89">
        <v>1</v>
      </c>
      <c r="K40" s="89">
        <v>1</v>
      </c>
      <c r="L40" s="89">
        <v>1</v>
      </c>
      <c r="M40" s="89">
        <v>1</v>
      </c>
      <c r="N40" s="89">
        <v>1</v>
      </c>
      <c r="O40" s="89">
        <v>1</v>
      </c>
    </row>
    <row r="41" spans="1:15" ht="15.75" customHeight="1" x14ac:dyDescent="0.3">
      <c r="B41" s="5" t="s">
        <v>197</v>
      </c>
      <c r="C41" s="89">
        <v>1</v>
      </c>
      <c r="D41" s="89">
        <v>1</v>
      </c>
      <c r="E41" s="89">
        <v>1</v>
      </c>
      <c r="F41" s="89">
        <v>1</v>
      </c>
      <c r="G41" s="89">
        <v>1</v>
      </c>
      <c r="H41" s="89">
        <v>1</v>
      </c>
      <c r="I41" s="89">
        <v>1</v>
      </c>
      <c r="J41" s="89">
        <v>1</v>
      </c>
      <c r="K41" s="89">
        <v>1</v>
      </c>
      <c r="L41" s="89">
        <v>1</v>
      </c>
      <c r="M41" s="89">
        <v>1</v>
      </c>
      <c r="N41" s="89">
        <v>1</v>
      </c>
      <c r="O41" s="89">
        <v>1</v>
      </c>
    </row>
    <row r="42" spans="1:15" ht="15" customHeight="1" x14ac:dyDescent="0.3">
      <c r="B42" s="5" t="s">
        <v>198</v>
      </c>
      <c r="C42" s="89">
        <v>1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89">
        <v>1</v>
      </c>
      <c r="J42" s="89">
        <v>1</v>
      </c>
      <c r="K42" s="89">
        <v>1</v>
      </c>
      <c r="L42" s="89">
        <v>1</v>
      </c>
      <c r="M42" s="89">
        <v>1</v>
      </c>
      <c r="N42" s="89">
        <v>1</v>
      </c>
      <c r="O42" s="89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77734375" defaultRowHeight="13.2" x14ac:dyDescent="0.25"/>
  <cols>
    <col min="1" max="1" width="58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9"/>
      <c r="C2" s="89"/>
      <c r="D2" s="89"/>
      <c r="E2" s="89"/>
      <c r="F2" s="89"/>
      <c r="G2" s="89"/>
      <c r="H2" s="89"/>
      <c r="I2" s="89" t="s">
        <v>151</v>
      </c>
      <c r="J2" s="89"/>
      <c r="K2" s="89"/>
    </row>
    <row r="3" spans="1:11" x14ac:dyDescent="0.25">
      <c r="A3" s="5" t="s">
        <v>168</v>
      </c>
      <c r="B3" s="89"/>
      <c r="C3" s="89"/>
      <c r="D3" s="89"/>
      <c r="E3" s="89"/>
      <c r="F3" s="89"/>
      <c r="G3" s="89"/>
      <c r="H3" s="89" t="s">
        <v>151</v>
      </c>
      <c r="I3" s="89"/>
      <c r="J3" s="89"/>
      <c r="K3" s="89"/>
    </row>
    <row r="4" spans="1:11" x14ac:dyDescent="0.25">
      <c r="A4" s="5" t="s">
        <v>169</v>
      </c>
      <c r="B4" s="89"/>
      <c r="C4" s="89"/>
      <c r="D4" s="89" t="s">
        <v>151</v>
      </c>
      <c r="E4" s="89"/>
      <c r="F4" s="89"/>
      <c r="G4" s="89"/>
      <c r="H4" s="89"/>
      <c r="I4" s="89"/>
      <c r="J4" s="89"/>
      <c r="K4" s="89"/>
    </row>
    <row r="5" spans="1:11" x14ac:dyDescent="0.25">
      <c r="A5" s="5" t="s">
        <v>170</v>
      </c>
      <c r="B5" s="89"/>
      <c r="C5" s="89" t="s">
        <v>151</v>
      </c>
      <c r="D5" s="89"/>
      <c r="E5" s="89"/>
      <c r="F5" s="89"/>
      <c r="G5" s="89"/>
      <c r="H5" s="89"/>
      <c r="I5" s="89"/>
      <c r="J5" s="89"/>
      <c r="K5" s="89"/>
    </row>
    <row r="6" spans="1:11" x14ac:dyDescent="0.25">
      <c r="A6" s="5" t="s">
        <v>171</v>
      </c>
      <c r="B6" s="89"/>
      <c r="C6" s="89"/>
      <c r="D6" s="89"/>
      <c r="E6" s="89"/>
      <c r="F6" s="89"/>
      <c r="G6" s="89"/>
      <c r="H6" s="89"/>
      <c r="I6" s="89"/>
      <c r="J6" s="89" t="s">
        <v>151</v>
      </c>
      <c r="K6" s="89" t="s">
        <v>151</v>
      </c>
    </row>
    <row r="7" spans="1:11" x14ac:dyDescent="0.25">
      <c r="A7" s="5" t="s">
        <v>172</v>
      </c>
      <c r="B7" s="89"/>
      <c r="C7" s="89" t="s">
        <v>151</v>
      </c>
      <c r="D7" s="89"/>
      <c r="E7" s="89"/>
      <c r="F7" s="89"/>
      <c r="G7" s="89"/>
      <c r="H7" s="89" t="s">
        <v>151</v>
      </c>
      <c r="I7" s="89"/>
      <c r="J7" s="89"/>
      <c r="K7" s="89"/>
    </row>
    <row r="8" spans="1:11" x14ac:dyDescent="0.25">
      <c r="A8" s="5" t="s">
        <v>173</v>
      </c>
      <c r="B8" s="89"/>
      <c r="C8" s="89" t="s">
        <v>151</v>
      </c>
      <c r="D8" s="89"/>
      <c r="E8" s="89"/>
      <c r="F8" s="89"/>
      <c r="G8" s="89"/>
      <c r="H8" s="89" t="s">
        <v>151</v>
      </c>
      <c r="I8" s="89"/>
      <c r="J8" s="89"/>
      <c r="K8" s="89"/>
    </row>
    <row r="9" spans="1:11" x14ac:dyDescent="0.25">
      <c r="A9" s="5" t="s">
        <v>174</v>
      </c>
      <c r="B9" s="89"/>
      <c r="C9" s="89" t="s">
        <v>151</v>
      </c>
      <c r="D9" s="89"/>
      <c r="E9" s="89"/>
      <c r="F9" s="89"/>
      <c r="G9" s="89"/>
      <c r="H9" s="89" t="s">
        <v>151</v>
      </c>
      <c r="I9" s="89"/>
      <c r="J9" s="89"/>
      <c r="K9" s="89"/>
    </row>
    <row r="10" spans="1:11" x14ac:dyDescent="0.25">
      <c r="A10" s="11" t="s">
        <v>175</v>
      </c>
      <c r="B10" s="89"/>
      <c r="C10" s="89" t="s">
        <v>151</v>
      </c>
      <c r="D10" s="89"/>
      <c r="E10" s="89"/>
      <c r="F10" s="89"/>
      <c r="G10" s="89"/>
      <c r="H10" s="89"/>
      <c r="I10" s="89"/>
      <c r="J10" s="89"/>
      <c r="K10" s="89"/>
    </row>
    <row r="11" spans="1:11" x14ac:dyDescent="0.25">
      <c r="A11" s="11" t="s">
        <v>176</v>
      </c>
      <c r="B11" s="89"/>
      <c r="C11" s="89" t="s">
        <v>151</v>
      </c>
      <c r="D11" s="89"/>
      <c r="E11" s="89"/>
      <c r="F11" s="89"/>
      <c r="G11" s="89"/>
      <c r="H11" s="89"/>
      <c r="I11" s="89"/>
      <c r="J11" s="89"/>
      <c r="K11" s="89"/>
    </row>
    <row r="12" spans="1:11" x14ac:dyDescent="0.25">
      <c r="A12" s="11" t="s">
        <v>177</v>
      </c>
      <c r="B12" s="89"/>
      <c r="C12" s="89" t="s">
        <v>151</v>
      </c>
      <c r="D12" s="89"/>
      <c r="E12" s="89"/>
      <c r="F12" s="89"/>
      <c r="G12" s="89"/>
      <c r="H12" s="89"/>
      <c r="I12" s="89"/>
      <c r="J12" s="89"/>
      <c r="K12" s="89"/>
    </row>
    <row r="13" spans="1:11" x14ac:dyDescent="0.25">
      <c r="A13" s="11" t="s">
        <v>178</v>
      </c>
      <c r="B13" s="89"/>
      <c r="C13" s="89" t="s">
        <v>151</v>
      </c>
      <c r="D13" s="89"/>
      <c r="E13" s="89"/>
      <c r="F13" s="89"/>
      <c r="G13" s="89"/>
      <c r="H13" s="89"/>
      <c r="I13" s="89"/>
      <c r="J13" s="89"/>
      <c r="K13" s="89"/>
    </row>
    <row r="14" spans="1:11" x14ac:dyDescent="0.25">
      <c r="A14" s="5" t="s">
        <v>179</v>
      </c>
      <c r="B14" s="89"/>
      <c r="C14" s="89" t="s">
        <v>151</v>
      </c>
      <c r="D14" s="89"/>
      <c r="E14" s="89"/>
      <c r="F14" s="89"/>
      <c r="G14" s="89"/>
      <c r="H14" s="89"/>
      <c r="I14" s="89" t="s">
        <v>151</v>
      </c>
      <c r="J14" s="89"/>
      <c r="K14" s="89"/>
    </row>
    <row r="15" spans="1:11" x14ac:dyDescent="0.25">
      <c r="A15" s="5" t="s">
        <v>180</v>
      </c>
      <c r="B15" s="89"/>
      <c r="C15" s="89" t="s">
        <v>151</v>
      </c>
      <c r="D15" s="89"/>
      <c r="E15" s="89"/>
      <c r="F15" s="89"/>
      <c r="G15" s="89"/>
      <c r="H15" s="89"/>
      <c r="I15" s="89" t="s">
        <v>151</v>
      </c>
      <c r="J15" s="89"/>
      <c r="K15" s="89"/>
    </row>
    <row r="16" spans="1:11" x14ac:dyDescent="0.25">
      <c r="A16" s="5" t="s">
        <v>181</v>
      </c>
      <c r="B16" s="89"/>
      <c r="C16" s="89" t="s">
        <v>151</v>
      </c>
      <c r="D16" s="89"/>
      <c r="E16" s="89"/>
      <c r="F16" s="89"/>
      <c r="G16" s="89"/>
      <c r="H16" s="89" t="s">
        <v>151</v>
      </c>
      <c r="I16" s="89" t="s">
        <v>151</v>
      </c>
      <c r="J16" s="89"/>
      <c r="K16" s="89"/>
    </row>
    <row r="17" spans="1:11" x14ac:dyDescent="0.25">
      <c r="A17" s="5" t="s">
        <v>182</v>
      </c>
      <c r="B17" s="89"/>
      <c r="C17" s="89" t="s">
        <v>151</v>
      </c>
      <c r="D17" s="89"/>
      <c r="E17" s="89"/>
      <c r="F17" s="89"/>
      <c r="G17" s="89"/>
      <c r="H17" s="89"/>
      <c r="I17" s="89"/>
      <c r="J17" s="89"/>
      <c r="K17" s="89"/>
    </row>
    <row r="18" spans="1:11" x14ac:dyDescent="0.25">
      <c r="A18" s="5" t="s">
        <v>148</v>
      </c>
      <c r="B18" s="89" t="s">
        <v>151</v>
      </c>
      <c r="C18" s="89"/>
      <c r="D18" s="89"/>
      <c r="E18" s="89"/>
      <c r="F18" s="89" t="s">
        <v>151</v>
      </c>
      <c r="G18" s="89"/>
      <c r="H18" s="89"/>
      <c r="I18" s="89"/>
      <c r="J18" s="89"/>
      <c r="K18" s="89"/>
    </row>
    <row r="19" spans="1:11" x14ac:dyDescent="0.25">
      <c r="A19" s="5" t="s">
        <v>150</v>
      </c>
      <c r="B19" s="89" t="s">
        <v>151</v>
      </c>
      <c r="C19" s="89"/>
      <c r="D19" s="89"/>
      <c r="E19" s="89"/>
      <c r="F19" s="89" t="s">
        <v>151</v>
      </c>
      <c r="G19" s="89"/>
      <c r="H19" s="89"/>
      <c r="I19" s="89"/>
      <c r="J19" s="89"/>
      <c r="K19" s="89"/>
    </row>
    <row r="20" spans="1:11" x14ac:dyDescent="0.25">
      <c r="A20" s="5" t="s">
        <v>152</v>
      </c>
      <c r="B20" s="89" t="s">
        <v>151</v>
      </c>
      <c r="C20" s="89"/>
      <c r="D20" s="89"/>
      <c r="E20" s="89"/>
      <c r="F20" s="89" t="s">
        <v>151</v>
      </c>
      <c r="G20" s="89"/>
      <c r="H20" s="89"/>
      <c r="I20" s="89"/>
      <c r="J20" s="89"/>
      <c r="K20" s="89"/>
    </row>
    <row r="21" spans="1:11" x14ac:dyDescent="0.25">
      <c r="A21" s="5" t="s">
        <v>183</v>
      </c>
      <c r="B21" s="89"/>
      <c r="C21" s="89"/>
      <c r="D21" s="89"/>
      <c r="E21" s="89"/>
      <c r="F21" s="89"/>
      <c r="G21" s="89"/>
      <c r="H21" s="89" t="s">
        <v>151</v>
      </c>
      <c r="I21" s="89" t="s">
        <v>151</v>
      </c>
      <c r="J21" s="89"/>
      <c r="K21" s="89"/>
    </row>
    <row r="22" spans="1:11" x14ac:dyDescent="0.25">
      <c r="A22" s="5" t="s">
        <v>184</v>
      </c>
      <c r="B22" s="89" t="s">
        <v>151</v>
      </c>
      <c r="C22" s="89" t="s">
        <v>151</v>
      </c>
      <c r="D22" s="89" t="s">
        <v>151</v>
      </c>
      <c r="E22" s="89"/>
      <c r="F22" s="89"/>
      <c r="G22" s="89"/>
      <c r="H22" s="89"/>
      <c r="I22" s="89"/>
      <c r="J22" s="89"/>
      <c r="K22" s="89"/>
    </row>
    <row r="23" spans="1:11" x14ac:dyDescent="0.25">
      <c r="A23" s="5" t="s">
        <v>185</v>
      </c>
      <c r="B23" s="89"/>
      <c r="C23" s="89" t="s">
        <v>151</v>
      </c>
      <c r="D23" s="89"/>
      <c r="E23" s="89"/>
      <c r="F23" s="89"/>
      <c r="G23" s="89"/>
      <c r="H23" s="89"/>
      <c r="I23" s="89" t="s">
        <v>151</v>
      </c>
      <c r="J23" s="89"/>
      <c r="K23" s="89"/>
    </row>
    <row r="24" spans="1:11" x14ac:dyDescent="0.25">
      <c r="A24" s="5" t="s">
        <v>186</v>
      </c>
      <c r="B24" s="89"/>
      <c r="C24" s="89"/>
      <c r="D24" s="89"/>
      <c r="E24" s="89"/>
      <c r="F24" s="89"/>
      <c r="G24" s="89"/>
      <c r="H24" s="89" t="s">
        <v>151</v>
      </c>
      <c r="I24" s="89"/>
      <c r="J24" s="89"/>
      <c r="K24" s="89"/>
    </row>
    <row r="25" spans="1:11" x14ac:dyDescent="0.25">
      <c r="A25" s="5" t="s">
        <v>187</v>
      </c>
      <c r="B25" s="89"/>
      <c r="C25" s="89"/>
      <c r="D25" s="89"/>
      <c r="E25" s="89"/>
      <c r="F25" s="89"/>
      <c r="G25" s="89"/>
      <c r="H25" s="89" t="s">
        <v>151</v>
      </c>
      <c r="I25" s="89"/>
      <c r="J25" s="89"/>
      <c r="K25" s="89"/>
    </row>
    <row r="26" spans="1:11" x14ac:dyDescent="0.25">
      <c r="A26" s="5" t="s">
        <v>188</v>
      </c>
      <c r="B26" s="89"/>
      <c r="C26" s="89" t="s">
        <v>151</v>
      </c>
      <c r="D26" s="89"/>
      <c r="E26" s="89"/>
      <c r="F26" s="89"/>
      <c r="G26" s="89"/>
      <c r="H26" s="89"/>
      <c r="I26" s="89"/>
      <c r="J26" s="89"/>
      <c r="K26" s="89"/>
    </row>
    <row r="27" spans="1:11" x14ac:dyDescent="0.25">
      <c r="A27" s="5" t="s">
        <v>189</v>
      </c>
      <c r="B27" s="89"/>
      <c r="C27" s="89" t="s">
        <v>151</v>
      </c>
      <c r="D27" s="89"/>
      <c r="E27" s="89"/>
      <c r="F27" s="89"/>
      <c r="G27" s="89"/>
      <c r="H27" s="89"/>
      <c r="I27" s="89" t="s">
        <v>151</v>
      </c>
      <c r="J27" s="89"/>
      <c r="K27" s="89"/>
    </row>
    <row r="28" spans="1:11" x14ac:dyDescent="0.25">
      <c r="A28" s="5" t="s">
        <v>190</v>
      </c>
      <c r="B28" s="89"/>
      <c r="C28" s="89"/>
      <c r="D28" s="89"/>
      <c r="E28" s="89"/>
      <c r="F28" s="89"/>
      <c r="G28" s="89"/>
      <c r="H28" s="89" t="s">
        <v>151</v>
      </c>
      <c r="I28" s="89"/>
      <c r="J28" s="89"/>
      <c r="K28" s="89"/>
    </row>
    <row r="29" spans="1:11" x14ac:dyDescent="0.25">
      <c r="A29" s="5" t="s">
        <v>191</v>
      </c>
      <c r="B29" s="89" t="s">
        <v>151</v>
      </c>
      <c r="C29" s="89"/>
      <c r="D29" s="89" t="s">
        <v>151</v>
      </c>
      <c r="E29" s="89"/>
      <c r="F29" s="89"/>
      <c r="G29" s="89"/>
      <c r="H29" s="89"/>
      <c r="I29" s="89"/>
      <c r="J29" s="89"/>
      <c r="K29" s="89"/>
    </row>
    <row r="30" spans="1:11" x14ac:dyDescent="0.25">
      <c r="A30" s="5" t="s">
        <v>192</v>
      </c>
      <c r="B30" s="89" t="s">
        <v>151</v>
      </c>
      <c r="C30" s="89" t="s">
        <v>151</v>
      </c>
      <c r="D30" s="89" t="s">
        <v>151</v>
      </c>
      <c r="E30" s="89"/>
      <c r="F30" s="89"/>
      <c r="G30" s="89"/>
      <c r="H30" s="89"/>
      <c r="I30" s="89"/>
      <c r="J30" s="89"/>
      <c r="K30" s="89"/>
    </row>
    <row r="31" spans="1:11" x14ac:dyDescent="0.25">
      <c r="A31" s="5" t="s">
        <v>157</v>
      </c>
      <c r="B31" s="89"/>
      <c r="C31" s="89"/>
      <c r="D31" s="89"/>
      <c r="E31" s="89" t="s">
        <v>151</v>
      </c>
      <c r="F31" s="89"/>
      <c r="G31" s="89"/>
      <c r="H31" s="89"/>
      <c r="I31" s="89"/>
      <c r="J31" s="89"/>
      <c r="K31" s="89"/>
    </row>
    <row r="32" spans="1:11" x14ac:dyDescent="0.25">
      <c r="A32" s="5" t="s">
        <v>193</v>
      </c>
      <c r="B32" s="89"/>
      <c r="C32" s="89"/>
      <c r="D32" s="89"/>
      <c r="E32" s="89"/>
      <c r="F32" s="89"/>
      <c r="G32" s="89" t="s">
        <v>151</v>
      </c>
      <c r="H32" s="89" t="s">
        <v>151</v>
      </c>
      <c r="I32" s="89"/>
      <c r="J32" s="89"/>
      <c r="K32" s="89"/>
    </row>
    <row r="33" spans="1:11" x14ac:dyDescent="0.25">
      <c r="A33" s="5" t="s">
        <v>194</v>
      </c>
      <c r="B33" s="89"/>
      <c r="C33" s="89"/>
      <c r="D33" s="89"/>
      <c r="E33" s="89"/>
      <c r="F33" s="89"/>
      <c r="G33" s="89" t="s">
        <v>151</v>
      </c>
      <c r="H33" s="89" t="s">
        <v>151</v>
      </c>
      <c r="I33" s="89"/>
      <c r="J33" s="89"/>
      <c r="K33" s="89"/>
    </row>
    <row r="34" spans="1:11" x14ac:dyDescent="0.25">
      <c r="A34" s="5" t="s">
        <v>195</v>
      </c>
      <c r="B34" s="89"/>
      <c r="C34" s="89"/>
      <c r="D34" s="89"/>
      <c r="E34" s="89"/>
      <c r="F34" s="89"/>
      <c r="G34" s="89" t="s">
        <v>151</v>
      </c>
      <c r="H34" s="89" t="s">
        <v>151</v>
      </c>
      <c r="I34" s="89"/>
      <c r="J34" s="89"/>
      <c r="K34" s="89"/>
    </row>
    <row r="35" spans="1:11" x14ac:dyDescent="0.25">
      <c r="A35" s="5" t="s">
        <v>196</v>
      </c>
      <c r="B35" s="89"/>
      <c r="C35" s="89"/>
      <c r="D35" s="89"/>
      <c r="E35" s="89"/>
      <c r="F35" s="89"/>
      <c r="G35" s="89" t="s">
        <v>151</v>
      </c>
      <c r="H35" s="89" t="s">
        <v>151</v>
      </c>
      <c r="I35" s="89"/>
      <c r="J35" s="89"/>
      <c r="K35" s="89"/>
    </row>
    <row r="36" spans="1:11" x14ac:dyDescent="0.25">
      <c r="A36" s="5" t="s">
        <v>197</v>
      </c>
      <c r="B36" s="89"/>
      <c r="C36" s="89"/>
      <c r="D36" s="89"/>
      <c r="E36" s="89"/>
      <c r="F36" s="89"/>
      <c r="G36" s="89" t="s">
        <v>151</v>
      </c>
      <c r="H36" s="89" t="s">
        <v>151</v>
      </c>
      <c r="I36" s="89"/>
      <c r="J36" s="89"/>
      <c r="K36" s="89"/>
    </row>
    <row r="37" spans="1:11" x14ac:dyDescent="0.25">
      <c r="A37" s="5" t="s">
        <v>198</v>
      </c>
      <c r="B37" s="89"/>
      <c r="C37" s="89"/>
      <c r="D37" s="89"/>
      <c r="E37" s="89"/>
      <c r="F37" s="89"/>
      <c r="G37" s="89" t="s">
        <v>151</v>
      </c>
      <c r="H37" s="89" t="s">
        <v>151</v>
      </c>
      <c r="I37" s="89"/>
      <c r="J37" s="89"/>
      <c r="K37" s="89"/>
    </row>
    <row r="38" spans="1:11" x14ac:dyDescent="0.25">
      <c r="A38" s="5" t="s">
        <v>199</v>
      </c>
      <c r="B38" s="89"/>
      <c r="C38" s="89"/>
      <c r="D38" s="89"/>
      <c r="E38" s="89"/>
      <c r="F38" s="89"/>
      <c r="G38" s="89"/>
      <c r="H38" s="89" t="s">
        <v>151</v>
      </c>
      <c r="I38" s="89"/>
      <c r="J38" s="89"/>
      <c r="K38" s="89"/>
    </row>
    <row r="39" spans="1:11" x14ac:dyDescent="0.25">
      <c r="A39" s="5" t="s">
        <v>200</v>
      </c>
      <c r="B39" s="89" t="s">
        <v>151</v>
      </c>
      <c r="C39" s="89"/>
      <c r="D39" s="89"/>
      <c r="E39" s="89"/>
      <c r="F39" s="89"/>
      <c r="G39" s="89" t="s">
        <v>151</v>
      </c>
      <c r="H39" s="89" t="s">
        <v>151</v>
      </c>
      <c r="I39" s="89"/>
      <c r="J39" s="89"/>
      <c r="K39" s="89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9" t="s">
        <v>151</v>
      </c>
      <c r="C2" s="89" t="s">
        <v>151</v>
      </c>
      <c r="D2" s="89" t="s">
        <v>151</v>
      </c>
      <c r="E2" s="89" t="s">
        <v>151</v>
      </c>
      <c r="F2" s="89" t="s">
        <v>151</v>
      </c>
      <c r="G2" s="89" t="s">
        <v>151</v>
      </c>
      <c r="H2" s="89" t="s">
        <v>151</v>
      </c>
      <c r="I2" s="89"/>
      <c r="J2" s="89"/>
      <c r="K2" s="89"/>
    </row>
    <row r="3" spans="1:11" x14ac:dyDescent="0.25">
      <c r="A3" s="8" t="s">
        <v>77</v>
      </c>
      <c r="B3" s="89" t="s">
        <v>151</v>
      </c>
      <c r="C3" s="89" t="s">
        <v>151</v>
      </c>
      <c r="D3" s="89" t="s">
        <v>151</v>
      </c>
      <c r="E3" s="89" t="s">
        <v>151</v>
      </c>
      <c r="F3" s="89" t="s">
        <v>151</v>
      </c>
      <c r="G3" s="89" t="s">
        <v>151</v>
      </c>
      <c r="H3" s="89" t="s">
        <v>151</v>
      </c>
      <c r="I3" s="89"/>
      <c r="J3" s="89"/>
      <c r="K3" s="89"/>
    </row>
    <row r="4" spans="1:11" x14ac:dyDescent="0.25">
      <c r="A4" s="8" t="s">
        <v>78</v>
      </c>
      <c r="B4" s="89" t="s">
        <v>151</v>
      </c>
      <c r="C4" s="89" t="s">
        <v>151</v>
      </c>
      <c r="D4" s="89" t="s">
        <v>151</v>
      </c>
      <c r="E4" s="89" t="s">
        <v>151</v>
      </c>
      <c r="F4" s="89" t="s">
        <v>151</v>
      </c>
      <c r="G4" s="89" t="s">
        <v>151</v>
      </c>
      <c r="H4" s="89" t="s">
        <v>151</v>
      </c>
      <c r="I4" s="89"/>
      <c r="J4" s="89"/>
      <c r="K4" s="89"/>
    </row>
    <row r="5" spans="1:11" x14ac:dyDescent="0.25">
      <c r="A5" s="8" t="s">
        <v>79</v>
      </c>
      <c r="B5" s="89" t="s">
        <v>151</v>
      </c>
      <c r="C5" s="89" t="s">
        <v>151</v>
      </c>
      <c r="D5" s="89" t="s">
        <v>151</v>
      </c>
      <c r="E5" s="89" t="s">
        <v>151</v>
      </c>
      <c r="F5" s="89" t="s">
        <v>151</v>
      </c>
      <c r="G5" s="89" t="s">
        <v>151</v>
      </c>
      <c r="H5" s="89" t="s">
        <v>151</v>
      </c>
      <c r="I5" s="89"/>
      <c r="J5" s="89"/>
      <c r="K5" s="89"/>
    </row>
    <row r="6" spans="1:11" x14ac:dyDescent="0.25">
      <c r="A6" s="8" t="s">
        <v>80</v>
      </c>
      <c r="B6" s="89" t="s">
        <v>151</v>
      </c>
      <c r="C6" s="89" t="s">
        <v>151</v>
      </c>
      <c r="D6" s="89" t="s">
        <v>151</v>
      </c>
      <c r="E6" s="89" t="s">
        <v>151</v>
      </c>
      <c r="F6" s="89" t="s">
        <v>151</v>
      </c>
      <c r="G6" s="89" t="s">
        <v>151</v>
      </c>
      <c r="H6" s="89" t="s">
        <v>151</v>
      </c>
      <c r="I6" s="89"/>
      <c r="J6" s="89"/>
      <c r="K6" s="89"/>
    </row>
    <row r="7" spans="1:11" x14ac:dyDescent="0.25">
      <c r="A7" s="8" t="s">
        <v>112</v>
      </c>
      <c r="B7" s="89"/>
      <c r="C7" s="89" t="s">
        <v>151</v>
      </c>
      <c r="D7" s="89"/>
      <c r="E7" s="89"/>
      <c r="F7" s="89"/>
      <c r="G7" s="89"/>
      <c r="H7" s="89" t="s">
        <v>151</v>
      </c>
      <c r="I7" s="89" t="s">
        <v>151</v>
      </c>
      <c r="J7" s="89"/>
      <c r="K7" s="89"/>
    </row>
    <row r="8" spans="1:11" x14ac:dyDescent="0.25">
      <c r="A8" s="8" t="s">
        <v>113</v>
      </c>
      <c r="B8" s="89"/>
      <c r="C8" s="89" t="s">
        <v>151</v>
      </c>
      <c r="D8" s="89"/>
      <c r="E8" s="89"/>
      <c r="F8" s="89"/>
      <c r="G8" s="89"/>
      <c r="H8" s="89" t="s">
        <v>151</v>
      </c>
      <c r="I8" s="89" t="s">
        <v>151</v>
      </c>
      <c r="J8" s="89"/>
      <c r="K8" s="89"/>
    </row>
    <row r="9" spans="1:11" x14ac:dyDescent="0.25">
      <c r="A9" s="8" t="s">
        <v>114</v>
      </c>
      <c r="B9" s="89"/>
      <c r="C9" s="89" t="s">
        <v>151</v>
      </c>
      <c r="D9" s="89"/>
      <c r="E9" s="89"/>
      <c r="F9" s="89"/>
      <c r="G9" s="89"/>
      <c r="H9" s="89" t="s">
        <v>151</v>
      </c>
      <c r="I9" s="89" t="s">
        <v>151</v>
      </c>
      <c r="J9" s="89"/>
      <c r="K9" s="89"/>
    </row>
    <row r="10" spans="1:11" x14ac:dyDescent="0.25">
      <c r="A10" s="8" t="s">
        <v>115</v>
      </c>
      <c r="B10" s="89"/>
      <c r="C10" s="89" t="s">
        <v>151</v>
      </c>
      <c r="D10" s="89"/>
      <c r="E10" s="89"/>
      <c r="F10" s="89"/>
      <c r="G10" s="89"/>
      <c r="H10" s="89" t="s">
        <v>151</v>
      </c>
      <c r="I10" s="89" t="s">
        <v>151</v>
      </c>
      <c r="J10" s="89"/>
      <c r="K10" s="89"/>
    </row>
    <row r="11" spans="1:11" x14ac:dyDescent="0.25">
      <c r="A11" s="8" t="s">
        <v>58</v>
      </c>
      <c r="B11" s="89"/>
      <c r="C11" s="89" t="s">
        <v>151</v>
      </c>
      <c r="D11" s="89"/>
      <c r="E11" s="89"/>
      <c r="F11" s="89"/>
      <c r="G11" s="89"/>
      <c r="H11" s="89"/>
      <c r="I11" s="89"/>
      <c r="J11" s="89" t="s">
        <v>151</v>
      </c>
      <c r="K11" s="89" t="s">
        <v>151</v>
      </c>
    </row>
    <row r="12" spans="1:11" x14ac:dyDescent="0.25">
      <c r="A12" s="8" t="s">
        <v>59</v>
      </c>
      <c r="B12" s="89"/>
      <c r="C12" s="89" t="s">
        <v>151</v>
      </c>
      <c r="D12" s="89"/>
      <c r="E12" s="89"/>
      <c r="F12" s="89"/>
      <c r="G12" s="89"/>
      <c r="H12" s="89"/>
      <c r="I12" s="89"/>
      <c r="J12" s="89"/>
      <c r="K12" s="89" t="s">
        <v>151</v>
      </c>
    </row>
    <row r="13" spans="1:11" x14ac:dyDescent="0.25">
      <c r="A13" s="8" t="s">
        <v>60</v>
      </c>
      <c r="B13" s="89"/>
      <c r="C13" s="89" t="s">
        <v>151</v>
      </c>
      <c r="D13" s="89"/>
      <c r="E13" s="89"/>
      <c r="F13" s="89"/>
      <c r="G13" s="89"/>
      <c r="H13" s="89"/>
      <c r="I13" s="89"/>
      <c r="J13" s="89"/>
      <c r="K13" s="89" t="s">
        <v>151</v>
      </c>
    </row>
    <row r="14" spans="1:11" x14ac:dyDescent="0.25">
      <c r="A14" s="8" t="s">
        <v>61</v>
      </c>
      <c r="B14" s="89"/>
      <c r="C14" s="89" t="s">
        <v>151</v>
      </c>
      <c r="D14" s="89"/>
      <c r="E14" s="89"/>
      <c r="F14" s="89"/>
      <c r="G14" s="89"/>
      <c r="H14" s="89"/>
      <c r="I14" s="89"/>
      <c r="J14" s="89"/>
      <c r="K14" s="89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4140625" defaultRowHeight="15.75" customHeight="1" x14ac:dyDescent="0.25"/>
  <cols>
    <col min="1" max="1" width="8.44140625" style="8" customWidth="1"/>
    <col min="2" max="9" width="16.88671875" style="8" customWidth="1"/>
    <col min="10" max="10" width="14.44140625" style="8" customWidth="1"/>
    <col min="11" max="16384" width="14.44140625" style="8"/>
  </cols>
  <sheetData>
    <row r="1" spans="1:9" s="16" customFormat="1" ht="30" customHeight="1" x14ac:dyDescent="0.25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73985.944199999984</v>
      </c>
      <c r="C2" s="50">
        <v>137000</v>
      </c>
      <c r="D2" s="50">
        <v>261000</v>
      </c>
      <c r="E2" s="50">
        <v>199000</v>
      </c>
      <c r="F2" s="50">
        <v>135000</v>
      </c>
      <c r="G2" s="17">
        <f t="shared" ref="G2:G16" si="0">C2+D2+E2+F2</f>
        <v>732000</v>
      </c>
      <c r="H2" s="17">
        <f t="shared" ref="H2:H40" si="1">(B2 + stillbirth*B2/(1000-stillbirth))/(1-abortion)</f>
        <v>85331.988720707959</v>
      </c>
      <c r="I2" s="17">
        <f t="shared" ref="I2:I40" si="2">G2-H2</f>
        <v>646668.01127929206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74264.718399999998</v>
      </c>
      <c r="C3" s="50">
        <v>138000</v>
      </c>
      <c r="D3" s="50">
        <v>263000</v>
      </c>
      <c r="E3" s="50">
        <v>206000</v>
      </c>
      <c r="F3" s="50">
        <v>139000</v>
      </c>
      <c r="G3" s="17">
        <f t="shared" si="0"/>
        <v>746000</v>
      </c>
      <c r="H3" s="17">
        <f t="shared" si="1"/>
        <v>85653.514074574079</v>
      </c>
      <c r="I3" s="17">
        <f t="shared" si="2"/>
        <v>660346.48592542589</v>
      </c>
    </row>
    <row r="4" spans="1:9" ht="15.75" customHeight="1" x14ac:dyDescent="0.25">
      <c r="A4" s="5">
        <f t="shared" si="3"/>
        <v>2023</v>
      </c>
      <c r="B4" s="49">
        <v>74496.434599999979</v>
      </c>
      <c r="C4" s="50">
        <v>139000</v>
      </c>
      <c r="D4" s="50">
        <v>264000</v>
      </c>
      <c r="E4" s="50">
        <v>214000</v>
      </c>
      <c r="F4" s="50">
        <v>143000</v>
      </c>
      <c r="G4" s="17">
        <f t="shared" si="0"/>
        <v>760000</v>
      </c>
      <c r="H4" s="17">
        <f t="shared" si="1"/>
        <v>85920.764893342493</v>
      </c>
      <c r="I4" s="17">
        <f t="shared" si="2"/>
        <v>674079.23510665749</v>
      </c>
    </row>
    <row r="5" spans="1:9" ht="15.75" customHeight="1" x14ac:dyDescent="0.25">
      <c r="A5" s="5">
        <f t="shared" si="3"/>
        <v>2024</v>
      </c>
      <c r="B5" s="49">
        <v>74655.481999999989</v>
      </c>
      <c r="C5" s="50">
        <v>141000</v>
      </c>
      <c r="D5" s="50">
        <v>265000</v>
      </c>
      <c r="E5" s="50">
        <v>221000</v>
      </c>
      <c r="F5" s="50">
        <v>147000</v>
      </c>
      <c r="G5" s="17">
        <f t="shared" si="0"/>
        <v>774000</v>
      </c>
      <c r="H5" s="17">
        <f t="shared" si="1"/>
        <v>86104.202856993681</v>
      </c>
      <c r="I5" s="17">
        <f t="shared" si="2"/>
        <v>687895.79714300635</v>
      </c>
    </row>
    <row r="6" spans="1:9" ht="15.75" customHeight="1" x14ac:dyDescent="0.25">
      <c r="A6" s="5">
        <f t="shared" si="3"/>
        <v>2025</v>
      </c>
      <c r="B6" s="49">
        <v>74793.509999999995</v>
      </c>
      <c r="C6" s="50">
        <v>144000</v>
      </c>
      <c r="D6" s="50">
        <v>266000</v>
      </c>
      <c r="E6" s="50">
        <v>228000</v>
      </c>
      <c r="F6" s="50">
        <v>152000</v>
      </c>
      <c r="G6" s="17">
        <f t="shared" si="0"/>
        <v>790000</v>
      </c>
      <c r="H6" s="17">
        <f t="shared" si="1"/>
        <v>86263.398010431265</v>
      </c>
      <c r="I6" s="17">
        <f t="shared" si="2"/>
        <v>703736.60198956868</v>
      </c>
    </row>
    <row r="7" spans="1:9" ht="15.75" customHeight="1" x14ac:dyDescent="0.25">
      <c r="A7" s="5">
        <f t="shared" si="3"/>
        <v>2026</v>
      </c>
      <c r="B7" s="49">
        <v>75049.039999999994</v>
      </c>
      <c r="C7" s="50">
        <v>148000</v>
      </c>
      <c r="D7" s="50">
        <v>268000</v>
      </c>
      <c r="E7" s="50">
        <v>233000</v>
      </c>
      <c r="F7" s="50">
        <v>157000</v>
      </c>
      <c r="G7" s="17">
        <f t="shared" si="0"/>
        <v>806000</v>
      </c>
      <c r="H7" s="17">
        <f t="shared" si="1"/>
        <v>86558.114571983257</v>
      </c>
      <c r="I7" s="17">
        <f t="shared" si="2"/>
        <v>719441.88542801677</v>
      </c>
    </row>
    <row r="8" spans="1:9" ht="15.75" customHeight="1" x14ac:dyDescent="0.25">
      <c r="A8" s="5">
        <f t="shared" si="3"/>
        <v>2027</v>
      </c>
      <c r="B8" s="49">
        <v>75263.495999999999</v>
      </c>
      <c r="C8" s="50">
        <v>152000</v>
      </c>
      <c r="D8" s="50">
        <v>269000</v>
      </c>
      <c r="E8" s="50">
        <v>238000</v>
      </c>
      <c r="F8" s="50">
        <v>162000</v>
      </c>
      <c r="G8" s="17">
        <f t="shared" si="0"/>
        <v>821000</v>
      </c>
      <c r="H8" s="17">
        <f t="shared" si="1"/>
        <v>86805.458269099836</v>
      </c>
      <c r="I8" s="17">
        <f t="shared" si="2"/>
        <v>734194.54173090018</v>
      </c>
    </row>
    <row r="9" spans="1:9" ht="15.75" customHeight="1" x14ac:dyDescent="0.25">
      <c r="A9" s="5">
        <f t="shared" si="3"/>
        <v>2028</v>
      </c>
      <c r="B9" s="49">
        <v>75436.877999999997</v>
      </c>
      <c r="C9" s="50">
        <v>157000</v>
      </c>
      <c r="D9" s="50">
        <v>270000</v>
      </c>
      <c r="E9" s="50">
        <v>243000</v>
      </c>
      <c r="F9" s="50">
        <v>168000</v>
      </c>
      <c r="G9" s="17">
        <f t="shared" si="0"/>
        <v>838000</v>
      </c>
      <c r="H9" s="17">
        <f t="shared" si="1"/>
        <v>87005.429101780959</v>
      </c>
      <c r="I9" s="17">
        <f t="shared" si="2"/>
        <v>750994.57089821901</v>
      </c>
    </row>
    <row r="10" spans="1:9" ht="15.75" customHeight="1" x14ac:dyDescent="0.25">
      <c r="A10" s="5">
        <f t="shared" si="3"/>
        <v>2029</v>
      </c>
      <c r="B10" s="49">
        <v>75592.87539999999</v>
      </c>
      <c r="C10" s="50">
        <v>161000</v>
      </c>
      <c r="D10" s="50">
        <v>273000</v>
      </c>
      <c r="E10" s="50">
        <v>247000</v>
      </c>
      <c r="F10" s="50">
        <v>174000</v>
      </c>
      <c r="G10" s="17">
        <f t="shared" si="0"/>
        <v>855000</v>
      </c>
      <c r="H10" s="17">
        <f t="shared" si="1"/>
        <v>87185.349335565843</v>
      </c>
      <c r="I10" s="17">
        <f t="shared" si="2"/>
        <v>767814.65066443419</v>
      </c>
    </row>
    <row r="11" spans="1:9" ht="15.75" customHeight="1" x14ac:dyDescent="0.25">
      <c r="A11" s="5">
        <f t="shared" si="3"/>
        <v>2030</v>
      </c>
      <c r="B11" s="49">
        <v>75683.736000000004</v>
      </c>
      <c r="C11" s="50">
        <v>165000</v>
      </c>
      <c r="D11" s="50">
        <v>277000</v>
      </c>
      <c r="E11" s="50">
        <v>250000</v>
      </c>
      <c r="F11" s="50">
        <v>180000</v>
      </c>
      <c r="G11" s="17">
        <f t="shared" si="0"/>
        <v>872000</v>
      </c>
      <c r="H11" s="17">
        <f t="shared" si="1"/>
        <v>87290.143776972167</v>
      </c>
      <c r="I11" s="17">
        <f t="shared" si="2"/>
        <v>784709.8562230278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>
        <f t="shared" si="0"/>
        <v>0</v>
      </c>
      <c r="H12" s="17">
        <f t="shared" si="1"/>
        <v>0</v>
      </c>
      <c r="I12" s="17">
        <f t="shared" si="2"/>
        <v>0</v>
      </c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>
        <f t="shared" si="0"/>
        <v>0</v>
      </c>
      <c r="H13" s="17">
        <f t="shared" si="1"/>
        <v>0</v>
      </c>
      <c r="I13" s="17">
        <f t="shared" si="2"/>
        <v>0</v>
      </c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>
        <f t="shared" si="0"/>
        <v>0</v>
      </c>
      <c r="H14" s="17">
        <f t="shared" si="1"/>
        <v>0</v>
      </c>
      <c r="I14" s="17">
        <f t="shared" si="2"/>
        <v>0</v>
      </c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>
        <f t="shared" si="0"/>
        <v>0</v>
      </c>
      <c r="H15" s="17">
        <f t="shared" si="1"/>
        <v>0</v>
      </c>
      <c r="I15" s="17">
        <f t="shared" si="2"/>
        <v>0</v>
      </c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>
        <f t="shared" si="0"/>
        <v>0</v>
      </c>
      <c r="H16" s="17">
        <f t="shared" si="1"/>
        <v>0</v>
      </c>
      <c r="I16" s="17">
        <f t="shared" si="2"/>
        <v>0</v>
      </c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 t="e">
        <f>C17+E17+#REF!+F17</f>
        <v>#REF!</v>
      </c>
      <c r="H17" s="17">
        <f t="shared" si="1"/>
        <v>0</v>
      </c>
      <c r="I17" s="17" t="e">
        <f t="shared" si="2"/>
        <v>#REF!</v>
      </c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>
        <f t="shared" ref="G18:G40" si="4">C18+D18+E18+F18</f>
        <v>0</v>
      </c>
      <c r="H18" s="17">
        <f t="shared" si="1"/>
        <v>0</v>
      </c>
      <c r="I18" s="17">
        <f t="shared" si="2"/>
        <v>0</v>
      </c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>
        <f t="shared" si="4"/>
        <v>0</v>
      </c>
      <c r="H19" s="17">
        <f t="shared" si="1"/>
        <v>0</v>
      </c>
      <c r="I19" s="17">
        <f t="shared" si="2"/>
        <v>0</v>
      </c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>
        <f t="shared" si="4"/>
        <v>0</v>
      </c>
      <c r="H20" s="17">
        <f t="shared" si="1"/>
        <v>0</v>
      </c>
      <c r="I20" s="17">
        <f t="shared" si="2"/>
        <v>0</v>
      </c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>
        <f t="shared" si="4"/>
        <v>0</v>
      </c>
      <c r="H21" s="17">
        <f t="shared" si="1"/>
        <v>0</v>
      </c>
      <c r="I21" s="17">
        <f t="shared" si="2"/>
        <v>0</v>
      </c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>
        <f t="shared" si="4"/>
        <v>0</v>
      </c>
      <c r="H22" s="17">
        <f t="shared" si="1"/>
        <v>0</v>
      </c>
      <c r="I22" s="17">
        <f t="shared" si="2"/>
        <v>0</v>
      </c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>
        <f t="shared" si="4"/>
        <v>0</v>
      </c>
      <c r="H23" s="17">
        <f t="shared" si="1"/>
        <v>0</v>
      </c>
      <c r="I23" s="17">
        <f t="shared" si="2"/>
        <v>0</v>
      </c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>
        <f t="shared" si="4"/>
        <v>0</v>
      </c>
      <c r="H24" s="17">
        <f t="shared" si="1"/>
        <v>0</v>
      </c>
      <c r="I24" s="17">
        <f t="shared" si="2"/>
        <v>0</v>
      </c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>
        <f t="shared" si="4"/>
        <v>0</v>
      </c>
      <c r="H25" s="17">
        <f t="shared" si="1"/>
        <v>0</v>
      </c>
      <c r="I25" s="17">
        <f t="shared" si="2"/>
        <v>0</v>
      </c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>
        <f t="shared" si="4"/>
        <v>0</v>
      </c>
      <c r="H26" s="17">
        <f t="shared" si="1"/>
        <v>0</v>
      </c>
      <c r="I26" s="17">
        <f t="shared" si="2"/>
        <v>0</v>
      </c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>
        <f t="shared" si="4"/>
        <v>0</v>
      </c>
      <c r="H27" s="17">
        <f t="shared" si="1"/>
        <v>0</v>
      </c>
      <c r="I27" s="17">
        <f t="shared" si="2"/>
        <v>0</v>
      </c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>
        <f t="shared" si="4"/>
        <v>0</v>
      </c>
      <c r="H28" s="17">
        <f t="shared" si="1"/>
        <v>0</v>
      </c>
      <c r="I28" s="17">
        <f t="shared" si="2"/>
        <v>0</v>
      </c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>
        <f t="shared" si="4"/>
        <v>0</v>
      </c>
      <c r="H29" s="17">
        <f t="shared" si="1"/>
        <v>0</v>
      </c>
      <c r="I29" s="17">
        <f t="shared" si="2"/>
        <v>0</v>
      </c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>
        <f t="shared" si="4"/>
        <v>0</v>
      </c>
      <c r="H30" s="17">
        <f t="shared" si="1"/>
        <v>0</v>
      </c>
      <c r="I30" s="17">
        <f t="shared" si="2"/>
        <v>0</v>
      </c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>
        <f t="shared" si="4"/>
        <v>0</v>
      </c>
      <c r="H31" s="17">
        <f t="shared" si="1"/>
        <v>0</v>
      </c>
      <c r="I31" s="17">
        <f t="shared" si="2"/>
        <v>0</v>
      </c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>
        <f t="shared" si="4"/>
        <v>0</v>
      </c>
      <c r="H32" s="17">
        <f t="shared" si="1"/>
        <v>0</v>
      </c>
      <c r="I32" s="17">
        <f t="shared" si="2"/>
        <v>0</v>
      </c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>
        <f t="shared" si="4"/>
        <v>0</v>
      </c>
      <c r="H33" s="17">
        <f t="shared" si="1"/>
        <v>0</v>
      </c>
      <c r="I33" s="17">
        <f t="shared" si="2"/>
        <v>0</v>
      </c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>
        <f t="shared" si="4"/>
        <v>0</v>
      </c>
      <c r="H34" s="17">
        <f t="shared" si="1"/>
        <v>0</v>
      </c>
      <c r="I34" s="17">
        <f t="shared" si="2"/>
        <v>0</v>
      </c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>
        <f t="shared" si="4"/>
        <v>0</v>
      </c>
      <c r="H35" s="17">
        <f t="shared" si="1"/>
        <v>0</v>
      </c>
      <c r="I35" s="17">
        <f t="shared" si="2"/>
        <v>0</v>
      </c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>
        <f t="shared" si="4"/>
        <v>0</v>
      </c>
      <c r="H36" s="17">
        <f t="shared" si="1"/>
        <v>0</v>
      </c>
      <c r="I36" s="17">
        <f t="shared" si="2"/>
        <v>0</v>
      </c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>
        <f t="shared" si="4"/>
        <v>0</v>
      </c>
      <c r="H37" s="17">
        <f t="shared" si="1"/>
        <v>0</v>
      </c>
      <c r="I37" s="17">
        <f t="shared" si="2"/>
        <v>0</v>
      </c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 t="shared" si="4"/>
        <v>0</v>
      </c>
      <c r="H38" s="17">
        <f t="shared" si="1"/>
        <v>0</v>
      </c>
      <c r="I38" s="17">
        <f t="shared" si="2"/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 t="shared" si="4"/>
        <v>0</v>
      </c>
      <c r="H39" s="17">
        <f t="shared" si="1"/>
        <v>0</v>
      </c>
      <c r="I39" s="17">
        <f t="shared" si="2"/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 t="shared" si="4"/>
        <v>0</v>
      </c>
      <c r="H40" s="17">
        <f t="shared" si="1"/>
        <v>0</v>
      </c>
      <c r="I40" s="17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77734375" defaultRowHeight="13.2" x14ac:dyDescent="0.25"/>
  <cols>
    <col min="1" max="1" width="48.109375" style="8" customWidth="1"/>
    <col min="2" max="2" width="15" style="8" customWidth="1"/>
    <col min="3" max="3" width="14.6640625" style="8" customWidth="1"/>
    <col min="4" max="4" width="12.77734375" style="8" customWidth="1"/>
    <col min="5" max="16384" width="12.77734375" style="8"/>
  </cols>
  <sheetData>
    <row r="1" spans="1:10" x14ac:dyDescent="0.25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x14ac:dyDescent="0.25">
      <c r="A2" s="4" t="s">
        <v>232</v>
      </c>
      <c r="B2" s="103" t="s">
        <v>90</v>
      </c>
      <c r="C2" s="8" t="s">
        <v>145</v>
      </c>
      <c r="D2" s="90">
        <v>1</v>
      </c>
      <c r="E2" s="90">
        <v>1</v>
      </c>
      <c r="F2" s="90">
        <v>1</v>
      </c>
      <c r="G2" s="90">
        <v>1</v>
      </c>
      <c r="H2" s="90">
        <v>1</v>
      </c>
    </row>
    <row r="3" spans="1:10" x14ac:dyDescent="0.25">
      <c r="B3" s="104"/>
      <c r="C3" s="8" t="s">
        <v>146</v>
      </c>
      <c r="D3" s="90">
        <v>1</v>
      </c>
      <c r="E3" s="90">
        <v>1</v>
      </c>
      <c r="F3" s="90">
        <v>1</v>
      </c>
      <c r="G3" s="90">
        <v>1</v>
      </c>
      <c r="H3" s="90">
        <v>1</v>
      </c>
      <c r="J3" s="66"/>
    </row>
    <row r="4" spans="1:10" x14ac:dyDescent="0.25">
      <c r="B4" s="104"/>
      <c r="C4" s="8" t="s">
        <v>147</v>
      </c>
      <c r="D4" s="90">
        <v>1</v>
      </c>
      <c r="E4" s="90">
        <v>1</v>
      </c>
      <c r="F4" s="90">
        <v>1</v>
      </c>
      <c r="G4" s="90">
        <v>1</v>
      </c>
      <c r="H4" s="90">
        <v>1</v>
      </c>
      <c r="J4" s="66"/>
    </row>
    <row r="5" spans="1:10" x14ac:dyDescent="0.25">
      <c r="B5" s="103" t="s">
        <v>67</v>
      </c>
      <c r="C5" s="8" t="s">
        <v>145</v>
      </c>
      <c r="D5" s="90">
        <f>5.16</f>
        <v>5.16</v>
      </c>
      <c r="E5" s="90">
        <v>1</v>
      </c>
      <c r="F5" s="90">
        <v>1</v>
      </c>
      <c r="G5" s="90">
        <v>1</v>
      </c>
      <c r="H5" s="90">
        <v>1</v>
      </c>
    </row>
    <row r="6" spans="1:10" x14ac:dyDescent="0.25">
      <c r="B6" s="104"/>
      <c r="C6" s="8" t="s">
        <v>146</v>
      </c>
      <c r="D6" s="90">
        <v>5.16</v>
      </c>
      <c r="E6" s="90">
        <v>1</v>
      </c>
      <c r="F6" s="90">
        <v>1</v>
      </c>
      <c r="G6" s="90">
        <v>1</v>
      </c>
      <c r="H6" s="90">
        <v>1</v>
      </c>
    </row>
    <row r="7" spans="1:10" x14ac:dyDescent="0.25">
      <c r="B7" s="104"/>
      <c r="C7" s="8" t="s">
        <v>147</v>
      </c>
      <c r="D7" s="90">
        <v>1</v>
      </c>
      <c r="E7" s="90">
        <v>1</v>
      </c>
      <c r="F7" s="90">
        <v>1</v>
      </c>
      <c r="G7" s="90">
        <v>1</v>
      </c>
      <c r="H7" s="90">
        <v>1</v>
      </c>
    </row>
    <row r="8" spans="1:10" x14ac:dyDescent="0.25">
      <c r="B8" s="103" t="s">
        <v>77</v>
      </c>
      <c r="C8" s="8" t="s">
        <v>145</v>
      </c>
      <c r="D8" s="90">
        <v>1</v>
      </c>
      <c r="E8" s="90">
        <v>5.16</v>
      </c>
      <c r="F8" s="90">
        <v>1</v>
      </c>
      <c r="G8" s="90">
        <v>1</v>
      </c>
      <c r="H8" s="90">
        <v>1</v>
      </c>
    </row>
    <row r="9" spans="1:10" x14ac:dyDescent="0.25">
      <c r="B9" s="104"/>
      <c r="C9" s="8" t="s">
        <v>146</v>
      </c>
      <c r="D9" s="90">
        <v>1</v>
      </c>
      <c r="E9" s="90">
        <v>5.16</v>
      </c>
      <c r="F9" s="90">
        <v>1</v>
      </c>
      <c r="G9" s="90">
        <v>1</v>
      </c>
      <c r="H9" s="90">
        <v>1</v>
      </c>
    </row>
    <row r="10" spans="1:10" x14ac:dyDescent="0.25">
      <c r="B10" s="104"/>
      <c r="C10" s="8" t="s">
        <v>147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</row>
    <row r="11" spans="1:10" x14ac:dyDescent="0.25">
      <c r="B11" s="103" t="s">
        <v>78</v>
      </c>
      <c r="C11" s="8" t="s">
        <v>145</v>
      </c>
      <c r="D11" s="90">
        <v>1</v>
      </c>
      <c r="E11" s="90">
        <v>1</v>
      </c>
      <c r="F11" s="90">
        <v>1.82</v>
      </c>
      <c r="G11" s="90">
        <v>1</v>
      </c>
      <c r="H11" s="90">
        <v>1</v>
      </c>
    </row>
    <row r="12" spans="1:10" x14ac:dyDescent="0.25">
      <c r="B12" s="104"/>
      <c r="C12" s="8" t="s">
        <v>146</v>
      </c>
      <c r="D12" s="90">
        <v>1</v>
      </c>
      <c r="E12" s="90">
        <v>1</v>
      </c>
      <c r="F12" s="90">
        <v>1.82</v>
      </c>
      <c r="G12" s="90">
        <v>1</v>
      </c>
      <c r="H12" s="90">
        <v>1</v>
      </c>
    </row>
    <row r="13" spans="1:10" x14ac:dyDescent="0.25">
      <c r="B13" s="104"/>
      <c r="C13" s="8" t="s">
        <v>147</v>
      </c>
      <c r="D13" s="90">
        <v>1</v>
      </c>
      <c r="E13" s="90">
        <v>1</v>
      </c>
      <c r="F13" s="90">
        <v>1</v>
      </c>
      <c r="G13" s="90">
        <v>1</v>
      </c>
      <c r="H13" s="90">
        <v>1</v>
      </c>
    </row>
    <row r="14" spans="1:10" x14ac:dyDescent="0.25">
      <c r="B14" s="103" t="s">
        <v>79</v>
      </c>
      <c r="C14" s="8" t="s">
        <v>145</v>
      </c>
      <c r="D14" s="90">
        <v>1</v>
      </c>
      <c r="E14" s="90">
        <v>1</v>
      </c>
      <c r="F14" s="90">
        <v>1</v>
      </c>
      <c r="G14" s="90">
        <v>1.82</v>
      </c>
      <c r="H14" s="90">
        <v>1</v>
      </c>
    </row>
    <row r="15" spans="1:10" x14ac:dyDescent="0.25">
      <c r="B15" s="104"/>
      <c r="C15" s="8" t="s">
        <v>146</v>
      </c>
      <c r="D15" s="90">
        <v>1</v>
      </c>
      <c r="E15" s="90">
        <v>1</v>
      </c>
      <c r="F15" s="90">
        <v>1</v>
      </c>
      <c r="G15" s="90">
        <v>1.82</v>
      </c>
      <c r="H15" s="90">
        <v>1</v>
      </c>
    </row>
    <row r="16" spans="1:10" x14ac:dyDescent="0.25">
      <c r="B16" s="104"/>
      <c r="C16" s="8" t="s">
        <v>147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</row>
    <row r="17" spans="1:8" x14ac:dyDescent="0.25">
      <c r="B17" s="67" t="s">
        <v>149</v>
      </c>
      <c r="C17" s="8" t="s">
        <v>147</v>
      </c>
      <c r="D17" s="90">
        <v>1.05</v>
      </c>
      <c r="E17" s="90">
        <v>1.05</v>
      </c>
      <c r="F17" s="90">
        <v>1.05</v>
      </c>
      <c r="G17" s="90">
        <v>1.05</v>
      </c>
      <c r="H17" s="90">
        <v>1</v>
      </c>
    </row>
    <row r="18" spans="1:8" x14ac:dyDescent="0.25">
      <c r="D18" s="88"/>
      <c r="E18" s="88"/>
      <c r="F18" s="88"/>
      <c r="G18" s="88"/>
      <c r="H18" s="88"/>
    </row>
    <row r="19" spans="1:8" x14ac:dyDescent="0.25">
      <c r="A19" s="4" t="s">
        <v>233</v>
      </c>
      <c r="B19" s="103" t="s">
        <v>90</v>
      </c>
      <c r="C19" s="8" t="s">
        <v>145</v>
      </c>
      <c r="D19" s="90">
        <v>1</v>
      </c>
      <c r="E19" s="90">
        <v>1</v>
      </c>
      <c r="F19" s="90">
        <v>0.98</v>
      </c>
      <c r="G19" s="90">
        <v>0.98</v>
      </c>
      <c r="H19" s="90">
        <v>1</v>
      </c>
    </row>
    <row r="20" spans="1:8" x14ac:dyDescent="0.25">
      <c r="B20" s="104"/>
      <c r="C20" s="8" t="s">
        <v>146</v>
      </c>
      <c r="D20" s="90">
        <v>1</v>
      </c>
      <c r="E20" s="90">
        <v>1</v>
      </c>
      <c r="F20" s="90">
        <v>0.98</v>
      </c>
      <c r="G20" s="90">
        <v>0.98</v>
      </c>
      <c r="H20" s="90">
        <v>1</v>
      </c>
    </row>
    <row r="21" spans="1:8" x14ac:dyDescent="0.25">
      <c r="B21" s="104"/>
      <c r="C21" s="8" t="s">
        <v>147</v>
      </c>
      <c r="D21" s="90">
        <v>1</v>
      </c>
      <c r="E21" s="90">
        <v>1</v>
      </c>
      <c r="F21" s="90">
        <v>0.99</v>
      </c>
      <c r="G21" s="90">
        <v>0.99</v>
      </c>
      <c r="H21" s="90">
        <v>1</v>
      </c>
    </row>
    <row r="22" spans="1:8" x14ac:dyDescent="0.25">
      <c r="B22" s="103" t="s">
        <v>67</v>
      </c>
      <c r="C22" s="8" t="s">
        <v>145</v>
      </c>
      <c r="D22" s="90">
        <v>1</v>
      </c>
      <c r="E22" s="90">
        <v>1</v>
      </c>
      <c r="F22" s="90">
        <v>1</v>
      </c>
      <c r="G22" s="90">
        <v>1</v>
      </c>
      <c r="H22" s="90">
        <v>1</v>
      </c>
    </row>
    <row r="23" spans="1:8" x14ac:dyDescent="0.25">
      <c r="B23" s="104"/>
      <c r="C23" s="8" t="s">
        <v>146</v>
      </c>
      <c r="D23" s="90">
        <v>1</v>
      </c>
      <c r="E23" s="90">
        <v>1</v>
      </c>
      <c r="F23" s="90">
        <v>1</v>
      </c>
      <c r="G23" s="90">
        <v>1</v>
      </c>
      <c r="H23" s="90">
        <v>1</v>
      </c>
    </row>
    <row r="24" spans="1:8" x14ac:dyDescent="0.25">
      <c r="B24" s="104"/>
      <c r="C24" s="8" t="s">
        <v>147</v>
      </c>
      <c r="D24" s="90">
        <v>1</v>
      </c>
      <c r="E24" s="90">
        <v>1</v>
      </c>
      <c r="F24" s="90">
        <v>0.99</v>
      </c>
      <c r="G24" s="90">
        <v>0.99</v>
      </c>
      <c r="H24" s="90">
        <v>1</v>
      </c>
    </row>
    <row r="25" spans="1:8" x14ac:dyDescent="0.25">
      <c r="B25" s="103" t="s">
        <v>77</v>
      </c>
      <c r="C25" s="8" t="s">
        <v>145</v>
      </c>
      <c r="D25" s="90">
        <v>1</v>
      </c>
      <c r="E25" s="90">
        <v>1</v>
      </c>
      <c r="F25" s="90">
        <v>1</v>
      </c>
      <c r="G25" s="90">
        <v>1</v>
      </c>
      <c r="H25" s="90">
        <v>1</v>
      </c>
    </row>
    <row r="26" spans="1:8" x14ac:dyDescent="0.25">
      <c r="B26" s="104"/>
      <c r="C26" s="8" t="s">
        <v>146</v>
      </c>
      <c r="D26" s="90">
        <v>1</v>
      </c>
      <c r="E26" s="90">
        <v>1</v>
      </c>
      <c r="F26" s="90">
        <v>1</v>
      </c>
      <c r="G26" s="90">
        <v>1</v>
      </c>
      <c r="H26" s="90">
        <v>1</v>
      </c>
    </row>
    <row r="27" spans="1:8" x14ac:dyDescent="0.25">
      <c r="B27" s="104"/>
      <c r="C27" s="8" t="s">
        <v>147</v>
      </c>
      <c r="D27" s="90">
        <v>1</v>
      </c>
      <c r="E27" s="90">
        <v>1</v>
      </c>
      <c r="F27" s="90">
        <v>0.99</v>
      </c>
      <c r="G27" s="90">
        <v>0.99</v>
      </c>
      <c r="H27" s="90">
        <v>1</v>
      </c>
    </row>
    <row r="28" spans="1:8" x14ac:dyDescent="0.25">
      <c r="B28" s="103" t="s">
        <v>78</v>
      </c>
      <c r="C28" s="8" t="s">
        <v>145</v>
      </c>
      <c r="D28" s="90">
        <v>1</v>
      </c>
      <c r="E28" s="90">
        <v>1</v>
      </c>
      <c r="F28" s="90">
        <v>0.78</v>
      </c>
      <c r="G28" s="90">
        <v>1</v>
      </c>
      <c r="H28" s="90">
        <v>1</v>
      </c>
    </row>
    <row r="29" spans="1:8" x14ac:dyDescent="0.25">
      <c r="B29" s="104"/>
      <c r="C29" s="8" t="s">
        <v>146</v>
      </c>
      <c r="D29" s="90">
        <v>1</v>
      </c>
      <c r="E29" s="90">
        <v>1</v>
      </c>
      <c r="F29" s="90">
        <v>0.78</v>
      </c>
      <c r="G29" s="90">
        <v>1</v>
      </c>
      <c r="H29" s="90">
        <v>1</v>
      </c>
    </row>
    <row r="30" spans="1:8" x14ac:dyDescent="0.25">
      <c r="B30" s="104"/>
      <c r="C30" s="8" t="s">
        <v>147</v>
      </c>
      <c r="D30" s="90">
        <v>1</v>
      </c>
      <c r="E30" s="90">
        <v>1</v>
      </c>
      <c r="F30" s="90">
        <v>0.99</v>
      </c>
      <c r="G30" s="90">
        <v>0.99</v>
      </c>
      <c r="H30" s="90">
        <v>1</v>
      </c>
    </row>
    <row r="31" spans="1:8" x14ac:dyDescent="0.25">
      <c r="B31" s="103" t="s">
        <v>79</v>
      </c>
      <c r="C31" s="8" t="s">
        <v>145</v>
      </c>
      <c r="D31" s="90">
        <v>1</v>
      </c>
      <c r="E31" s="90">
        <v>1</v>
      </c>
      <c r="F31" s="90">
        <v>1</v>
      </c>
      <c r="G31" s="90">
        <v>0.78</v>
      </c>
      <c r="H31" s="90">
        <v>1</v>
      </c>
    </row>
    <row r="32" spans="1:8" x14ac:dyDescent="0.25">
      <c r="B32" s="104"/>
      <c r="C32" s="8" t="s">
        <v>146</v>
      </c>
      <c r="D32" s="90">
        <v>1</v>
      </c>
      <c r="E32" s="90">
        <v>1</v>
      </c>
      <c r="F32" s="90">
        <v>1</v>
      </c>
      <c r="G32" s="90">
        <v>0.78</v>
      </c>
      <c r="H32" s="90">
        <v>1</v>
      </c>
    </row>
    <row r="33" spans="1:8" x14ac:dyDescent="0.25">
      <c r="B33" s="104"/>
      <c r="C33" s="8" t="s">
        <v>147</v>
      </c>
      <c r="D33" s="90">
        <v>1</v>
      </c>
      <c r="E33" s="90">
        <v>1</v>
      </c>
      <c r="F33" s="90">
        <v>1</v>
      </c>
      <c r="G33" s="90">
        <v>0.99</v>
      </c>
      <c r="H33" s="90">
        <v>1</v>
      </c>
    </row>
    <row r="34" spans="1:8" x14ac:dyDescent="0.25">
      <c r="B34" s="67" t="s">
        <v>149</v>
      </c>
      <c r="C34" s="8" t="s">
        <v>147</v>
      </c>
      <c r="D34" s="90">
        <v>1</v>
      </c>
      <c r="E34" s="90">
        <v>1</v>
      </c>
      <c r="F34" s="90">
        <v>0.95</v>
      </c>
      <c r="G34" s="90">
        <v>0.95</v>
      </c>
      <c r="H34" s="90">
        <v>1</v>
      </c>
    </row>
    <row r="35" spans="1:8" x14ac:dyDescent="0.25">
      <c r="D35" s="88"/>
      <c r="E35" s="88"/>
      <c r="F35" s="88"/>
      <c r="G35" s="88"/>
      <c r="H35" s="88"/>
    </row>
    <row r="36" spans="1:8" x14ac:dyDescent="0.25">
      <c r="A36" s="68" t="s">
        <v>234</v>
      </c>
      <c r="B36" s="103" t="s">
        <v>90</v>
      </c>
      <c r="C36" s="8" t="s">
        <v>145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B37" s="104"/>
      <c r="C37" s="8" t="s">
        <v>146</v>
      </c>
      <c r="D37" s="90">
        <v>1</v>
      </c>
      <c r="E37" s="90">
        <v>1</v>
      </c>
      <c r="F37" s="90">
        <v>1</v>
      </c>
      <c r="G37" s="90">
        <v>1</v>
      </c>
      <c r="H37" s="90">
        <v>1</v>
      </c>
    </row>
    <row r="38" spans="1:8" x14ac:dyDescent="0.25">
      <c r="B38" s="104"/>
      <c r="C38" s="8" t="s">
        <v>147</v>
      </c>
      <c r="D38" s="90">
        <v>1</v>
      </c>
      <c r="E38" s="90">
        <v>1</v>
      </c>
      <c r="F38" s="90">
        <v>1</v>
      </c>
      <c r="G38" s="90">
        <v>1</v>
      </c>
      <c r="H38" s="90">
        <v>1</v>
      </c>
    </row>
    <row r="39" spans="1:8" x14ac:dyDescent="0.25">
      <c r="B39" s="103" t="s">
        <v>67</v>
      </c>
      <c r="C39" s="8" t="s">
        <v>145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B40" s="104"/>
      <c r="C40" s="8" t="s">
        <v>146</v>
      </c>
      <c r="D40" s="90">
        <v>1</v>
      </c>
      <c r="E40" s="90">
        <v>1</v>
      </c>
      <c r="F40" s="90">
        <v>1</v>
      </c>
      <c r="G40" s="90">
        <v>1</v>
      </c>
      <c r="H40" s="90">
        <v>1</v>
      </c>
    </row>
    <row r="41" spans="1:8" x14ac:dyDescent="0.25">
      <c r="B41" s="104"/>
      <c r="C41" s="8" t="s">
        <v>147</v>
      </c>
      <c r="D41" s="90">
        <v>1</v>
      </c>
      <c r="E41" s="90">
        <v>1</v>
      </c>
      <c r="F41" s="90">
        <v>1</v>
      </c>
      <c r="G41" s="90">
        <v>1</v>
      </c>
      <c r="H41" s="90">
        <v>1</v>
      </c>
    </row>
    <row r="42" spans="1:8" x14ac:dyDescent="0.25">
      <c r="B42" s="103" t="s">
        <v>77</v>
      </c>
      <c r="C42" s="8" t="s">
        <v>145</v>
      </c>
      <c r="D42" s="90">
        <v>1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B43" s="104"/>
      <c r="C43" s="8" t="s">
        <v>146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</row>
    <row r="44" spans="1:8" x14ac:dyDescent="0.25">
      <c r="B44" s="104"/>
      <c r="C44" s="8" t="s">
        <v>147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</row>
    <row r="45" spans="1:8" x14ac:dyDescent="0.25">
      <c r="B45" s="103" t="s">
        <v>78</v>
      </c>
      <c r="C45" s="8" t="s">
        <v>145</v>
      </c>
      <c r="D45" s="90">
        <v>1</v>
      </c>
      <c r="E45" s="90">
        <v>1</v>
      </c>
      <c r="F45" s="90">
        <v>1.82</v>
      </c>
      <c r="G45" s="90">
        <v>1</v>
      </c>
      <c r="H45" s="90">
        <v>1</v>
      </c>
    </row>
    <row r="46" spans="1:8" x14ac:dyDescent="0.25">
      <c r="B46" s="104"/>
      <c r="C46" s="8" t="s">
        <v>146</v>
      </c>
      <c r="D46" s="90">
        <v>1</v>
      </c>
      <c r="E46" s="90">
        <v>1</v>
      </c>
      <c r="F46" s="90">
        <v>1.82</v>
      </c>
      <c r="G46" s="90">
        <v>1</v>
      </c>
      <c r="H46" s="90">
        <v>1</v>
      </c>
    </row>
    <row r="47" spans="1:8" x14ac:dyDescent="0.25">
      <c r="B47" s="104"/>
      <c r="C47" s="8" t="s">
        <v>147</v>
      </c>
      <c r="D47" s="90">
        <v>1</v>
      </c>
      <c r="E47" s="90">
        <v>1</v>
      </c>
      <c r="F47" s="90">
        <v>1</v>
      </c>
      <c r="G47" s="90">
        <v>1</v>
      </c>
      <c r="H47" s="90">
        <v>1</v>
      </c>
    </row>
    <row r="48" spans="1:8" x14ac:dyDescent="0.25">
      <c r="B48" s="103" t="s">
        <v>79</v>
      </c>
      <c r="C48" s="8" t="s">
        <v>145</v>
      </c>
      <c r="D48" s="90">
        <v>1</v>
      </c>
      <c r="E48" s="90">
        <v>1</v>
      </c>
      <c r="F48" s="90">
        <v>1</v>
      </c>
      <c r="G48" s="90">
        <v>1.82</v>
      </c>
      <c r="H48" s="90">
        <v>1</v>
      </c>
    </row>
    <row r="49" spans="1:8" x14ac:dyDescent="0.25">
      <c r="B49" s="104"/>
      <c r="C49" s="8" t="s">
        <v>146</v>
      </c>
      <c r="D49" s="90">
        <v>1</v>
      </c>
      <c r="E49" s="90">
        <v>1</v>
      </c>
      <c r="F49" s="90">
        <v>1</v>
      </c>
      <c r="G49" s="90">
        <v>1.82</v>
      </c>
      <c r="H49" s="90">
        <v>1</v>
      </c>
    </row>
    <row r="50" spans="1:8" x14ac:dyDescent="0.25">
      <c r="B50" s="104"/>
      <c r="C50" s="8" t="s">
        <v>147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B51" s="67" t="s">
        <v>149</v>
      </c>
      <c r="C51" s="8" t="s">
        <v>147</v>
      </c>
      <c r="D51" s="90">
        <v>1.05</v>
      </c>
      <c r="E51" s="90">
        <v>1.05</v>
      </c>
      <c r="F51" s="90">
        <v>1.05</v>
      </c>
      <c r="G51" s="90">
        <v>1.05</v>
      </c>
      <c r="H51" s="90">
        <v>1</v>
      </c>
    </row>
    <row r="53" spans="1:8" x14ac:dyDescent="0.25">
      <c r="A53" s="94" t="s">
        <v>235</v>
      </c>
      <c r="B53" s="94"/>
      <c r="C53" s="94"/>
      <c r="D53" s="94"/>
      <c r="E53" s="94"/>
      <c r="F53" s="94"/>
      <c r="G53" s="94"/>
      <c r="H53" s="94"/>
    </row>
    <row r="54" spans="1:8" x14ac:dyDescent="0.25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x14ac:dyDescent="0.25">
      <c r="A55" s="4" t="s">
        <v>236</v>
      </c>
      <c r="B55" s="103" t="s">
        <v>90</v>
      </c>
      <c r="C55" s="8" t="s">
        <v>145</v>
      </c>
      <c r="D55" s="90">
        <f t="shared" ref="D55:H64" si="0">D2*0.9</f>
        <v>0.9</v>
      </c>
      <c r="E55" s="90">
        <f t="shared" si="0"/>
        <v>0.9</v>
      </c>
      <c r="F55" s="90">
        <f t="shared" si="0"/>
        <v>0.9</v>
      </c>
      <c r="G55" s="90">
        <f t="shared" si="0"/>
        <v>0.9</v>
      </c>
      <c r="H55" s="90">
        <f t="shared" si="0"/>
        <v>0.9</v>
      </c>
    </row>
    <row r="56" spans="1:8" x14ac:dyDescent="0.25">
      <c r="B56" s="104"/>
      <c r="C56" s="8" t="s">
        <v>146</v>
      </c>
      <c r="D56" s="90">
        <f t="shared" si="0"/>
        <v>0.9</v>
      </c>
      <c r="E56" s="90">
        <f t="shared" si="0"/>
        <v>0.9</v>
      </c>
      <c r="F56" s="90">
        <f t="shared" si="0"/>
        <v>0.9</v>
      </c>
      <c r="G56" s="90">
        <f t="shared" si="0"/>
        <v>0.9</v>
      </c>
      <c r="H56" s="90">
        <f t="shared" si="0"/>
        <v>0.9</v>
      </c>
    </row>
    <row r="57" spans="1:8" x14ac:dyDescent="0.25">
      <c r="B57" s="104"/>
      <c r="C57" s="8" t="s">
        <v>147</v>
      </c>
      <c r="D57" s="90">
        <f t="shared" si="0"/>
        <v>0.9</v>
      </c>
      <c r="E57" s="90">
        <f t="shared" si="0"/>
        <v>0.9</v>
      </c>
      <c r="F57" s="90">
        <f t="shared" si="0"/>
        <v>0.9</v>
      </c>
      <c r="G57" s="90">
        <f t="shared" si="0"/>
        <v>0.9</v>
      </c>
      <c r="H57" s="90">
        <f t="shared" si="0"/>
        <v>0.9</v>
      </c>
    </row>
    <row r="58" spans="1:8" x14ac:dyDescent="0.25">
      <c r="B58" s="103" t="s">
        <v>67</v>
      </c>
      <c r="C58" s="8" t="s">
        <v>145</v>
      </c>
      <c r="D58" s="90">
        <f t="shared" si="0"/>
        <v>4.6440000000000001</v>
      </c>
      <c r="E58" s="90">
        <f t="shared" si="0"/>
        <v>0.9</v>
      </c>
      <c r="F58" s="90">
        <f t="shared" si="0"/>
        <v>0.9</v>
      </c>
      <c r="G58" s="90">
        <f t="shared" si="0"/>
        <v>0.9</v>
      </c>
      <c r="H58" s="90">
        <f t="shared" si="0"/>
        <v>0.9</v>
      </c>
    </row>
    <row r="59" spans="1:8" x14ac:dyDescent="0.25">
      <c r="B59" s="104"/>
      <c r="C59" s="8" t="s">
        <v>146</v>
      </c>
      <c r="D59" s="90">
        <f t="shared" si="0"/>
        <v>4.6440000000000001</v>
      </c>
      <c r="E59" s="90">
        <f t="shared" si="0"/>
        <v>0.9</v>
      </c>
      <c r="F59" s="90">
        <f t="shared" si="0"/>
        <v>0.9</v>
      </c>
      <c r="G59" s="90">
        <f t="shared" si="0"/>
        <v>0.9</v>
      </c>
      <c r="H59" s="90">
        <f t="shared" si="0"/>
        <v>0.9</v>
      </c>
    </row>
    <row r="60" spans="1:8" x14ac:dyDescent="0.25">
      <c r="B60" s="104"/>
      <c r="C60" s="8" t="s">
        <v>147</v>
      </c>
      <c r="D60" s="90">
        <f t="shared" si="0"/>
        <v>0.9</v>
      </c>
      <c r="E60" s="90">
        <f t="shared" si="0"/>
        <v>0.9</v>
      </c>
      <c r="F60" s="90">
        <f t="shared" si="0"/>
        <v>0.9</v>
      </c>
      <c r="G60" s="90">
        <f t="shared" si="0"/>
        <v>0.9</v>
      </c>
      <c r="H60" s="90">
        <f t="shared" si="0"/>
        <v>0.9</v>
      </c>
    </row>
    <row r="61" spans="1:8" x14ac:dyDescent="0.25">
      <c r="B61" s="103" t="s">
        <v>77</v>
      </c>
      <c r="C61" s="8" t="s">
        <v>145</v>
      </c>
      <c r="D61" s="90">
        <f t="shared" si="0"/>
        <v>0.9</v>
      </c>
      <c r="E61" s="90">
        <f t="shared" si="0"/>
        <v>4.6440000000000001</v>
      </c>
      <c r="F61" s="90">
        <f t="shared" si="0"/>
        <v>0.9</v>
      </c>
      <c r="G61" s="90">
        <f t="shared" si="0"/>
        <v>0.9</v>
      </c>
      <c r="H61" s="90">
        <f t="shared" si="0"/>
        <v>0.9</v>
      </c>
    </row>
    <row r="62" spans="1:8" x14ac:dyDescent="0.25">
      <c r="B62" s="104"/>
      <c r="C62" s="8" t="s">
        <v>146</v>
      </c>
      <c r="D62" s="90">
        <f t="shared" si="0"/>
        <v>0.9</v>
      </c>
      <c r="E62" s="90">
        <f t="shared" si="0"/>
        <v>4.6440000000000001</v>
      </c>
      <c r="F62" s="90">
        <f t="shared" si="0"/>
        <v>0.9</v>
      </c>
      <c r="G62" s="90">
        <f t="shared" si="0"/>
        <v>0.9</v>
      </c>
      <c r="H62" s="90">
        <f t="shared" si="0"/>
        <v>0.9</v>
      </c>
    </row>
    <row r="63" spans="1:8" x14ac:dyDescent="0.25">
      <c r="B63" s="104"/>
      <c r="C63" s="8" t="s">
        <v>147</v>
      </c>
      <c r="D63" s="90">
        <f t="shared" si="0"/>
        <v>0.9</v>
      </c>
      <c r="E63" s="90">
        <f t="shared" si="0"/>
        <v>0.9</v>
      </c>
      <c r="F63" s="90">
        <f t="shared" si="0"/>
        <v>0.9</v>
      </c>
      <c r="G63" s="90">
        <f t="shared" si="0"/>
        <v>0.9</v>
      </c>
      <c r="H63" s="90">
        <f t="shared" si="0"/>
        <v>0.9</v>
      </c>
    </row>
    <row r="64" spans="1:8" x14ac:dyDescent="0.25">
      <c r="B64" s="103" t="s">
        <v>78</v>
      </c>
      <c r="C64" s="8" t="s">
        <v>145</v>
      </c>
      <c r="D64" s="90">
        <f t="shared" si="0"/>
        <v>0.9</v>
      </c>
      <c r="E64" s="90">
        <f t="shared" si="0"/>
        <v>0.9</v>
      </c>
      <c r="F64" s="90">
        <f t="shared" si="0"/>
        <v>1.6380000000000001</v>
      </c>
      <c r="G64" s="90">
        <f t="shared" si="0"/>
        <v>0.9</v>
      </c>
      <c r="H64" s="90">
        <f t="shared" si="0"/>
        <v>0.9</v>
      </c>
    </row>
    <row r="65" spans="1:8" x14ac:dyDescent="0.25">
      <c r="B65" s="104"/>
      <c r="C65" s="8" t="s">
        <v>146</v>
      </c>
      <c r="D65" s="90">
        <f t="shared" ref="D65:H74" si="1">D12*0.9</f>
        <v>0.9</v>
      </c>
      <c r="E65" s="90">
        <f t="shared" si="1"/>
        <v>0.9</v>
      </c>
      <c r="F65" s="90">
        <f t="shared" si="1"/>
        <v>1.6380000000000001</v>
      </c>
      <c r="G65" s="90">
        <f t="shared" si="1"/>
        <v>0.9</v>
      </c>
      <c r="H65" s="90">
        <f t="shared" si="1"/>
        <v>0.9</v>
      </c>
    </row>
    <row r="66" spans="1:8" x14ac:dyDescent="0.25">
      <c r="B66" s="104"/>
      <c r="C66" s="8" t="s">
        <v>147</v>
      </c>
      <c r="D66" s="90">
        <f t="shared" si="1"/>
        <v>0.9</v>
      </c>
      <c r="E66" s="90">
        <f t="shared" si="1"/>
        <v>0.9</v>
      </c>
      <c r="F66" s="90">
        <f t="shared" si="1"/>
        <v>0.9</v>
      </c>
      <c r="G66" s="90">
        <f t="shared" si="1"/>
        <v>0.9</v>
      </c>
      <c r="H66" s="90">
        <f t="shared" si="1"/>
        <v>0.9</v>
      </c>
    </row>
    <row r="67" spans="1:8" x14ac:dyDescent="0.25">
      <c r="B67" s="103" t="s">
        <v>79</v>
      </c>
      <c r="C67" s="8" t="s">
        <v>145</v>
      </c>
      <c r="D67" s="90">
        <f t="shared" si="1"/>
        <v>0.9</v>
      </c>
      <c r="E67" s="90">
        <f t="shared" si="1"/>
        <v>0.9</v>
      </c>
      <c r="F67" s="90">
        <f t="shared" si="1"/>
        <v>0.9</v>
      </c>
      <c r="G67" s="90">
        <f t="shared" si="1"/>
        <v>1.6380000000000001</v>
      </c>
      <c r="H67" s="90">
        <f t="shared" si="1"/>
        <v>0.9</v>
      </c>
    </row>
    <row r="68" spans="1:8" x14ac:dyDescent="0.25">
      <c r="B68" s="104"/>
      <c r="C68" s="8" t="s">
        <v>146</v>
      </c>
      <c r="D68" s="90">
        <f t="shared" si="1"/>
        <v>0.9</v>
      </c>
      <c r="E68" s="90">
        <f t="shared" si="1"/>
        <v>0.9</v>
      </c>
      <c r="F68" s="90">
        <f t="shared" si="1"/>
        <v>0.9</v>
      </c>
      <c r="G68" s="90">
        <f t="shared" si="1"/>
        <v>1.6380000000000001</v>
      </c>
      <c r="H68" s="90">
        <f t="shared" si="1"/>
        <v>0.9</v>
      </c>
    </row>
    <row r="69" spans="1:8" x14ac:dyDescent="0.25">
      <c r="B69" s="104"/>
      <c r="C69" s="8" t="s">
        <v>147</v>
      </c>
      <c r="D69" s="90">
        <f t="shared" si="1"/>
        <v>0.9</v>
      </c>
      <c r="E69" s="90">
        <f t="shared" si="1"/>
        <v>0.9</v>
      </c>
      <c r="F69" s="90">
        <f t="shared" si="1"/>
        <v>0.9</v>
      </c>
      <c r="G69" s="90">
        <f t="shared" si="1"/>
        <v>0.9</v>
      </c>
      <c r="H69" s="90">
        <f t="shared" si="1"/>
        <v>0.9</v>
      </c>
    </row>
    <row r="70" spans="1:8" x14ac:dyDescent="0.25">
      <c r="B70" s="67" t="s">
        <v>149</v>
      </c>
      <c r="C70" s="8" t="s">
        <v>147</v>
      </c>
      <c r="D70" s="90">
        <f t="shared" si="1"/>
        <v>0.94500000000000006</v>
      </c>
      <c r="E70" s="90">
        <f t="shared" si="1"/>
        <v>0.94500000000000006</v>
      </c>
      <c r="F70" s="90">
        <f t="shared" si="1"/>
        <v>0.94500000000000006</v>
      </c>
      <c r="G70" s="90">
        <f t="shared" si="1"/>
        <v>0.94500000000000006</v>
      </c>
      <c r="H70" s="90">
        <f t="shared" si="1"/>
        <v>0.9</v>
      </c>
    </row>
    <row r="71" spans="1:8" x14ac:dyDescent="0.25">
      <c r="D71" s="88"/>
      <c r="E71" s="88"/>
      <c r="F71" s="88"/>
      <c r="G71" s="88"/>
      <c r="H71" s="88"/>
    </row>
    <row r="72" spans="1:8" x14ac:dyDescent="0.25">
      <c r="A72" s="4" t="s">
        <v>237</v>
      </c>
      <c r="B72" s="103" t="s">
        <v>90</v>
      </c>
      <c r="C72" s="8" t="s">
        <v>145</v>
      </c>
      <c r="D72" s="90">
        <f t="shared" ref="D72:H81" si="2">D19*0.9</f>
        <v>0.9</v>
      </c>
      <c r="E72" s="90">
        <f t="shared" si="2"/>
        <v>0.9</v>
      </c>
      <c r="F72" s="90">
        <f t="shared" si="2"/>
        <v>0.88200000000000001</v>
      </c>
      <c r="G72" s="90">
        <f t="shared" si="2"/>
        <v>0.88200000000000001</v>
      </c>
      <c r="H72" s="90">
        <f t="shared" si="2"/>
        <v>0.9</v>
      </c>
    </row>
    <row r="73" spans="1:8" x14ac:dyDescent="0.25">
      <c r="B73" s="104"/>
      <c r="C73" s="8" t="s">
        <v>146</v>
      </c>
      <c r="D73" s="90">
        <f t="shared" si="2"/>
        <v>0.9</v>
      </c>
      <c r="E73" s="90">
        <f t="shared" si="2"/>
        <v>0.9</v>
      </c>
      <c r="F73" s="90">
        <f t="shared" si="2"/>
        <v>0.88200000000000001</v>
      </c>
      <c r="G73" s="90">
        <f t="shared" si="2"/>
        <v>0.88200000000000001</v>
      </c>
      <c r="H73" s="90">
        <f t="shared" si="2"/>
        <v>0.9</v>
      </c>
    </row>
    <row r="74" spans="1:8" x14ac:dyDescent="0.25">
      <c r="B74" s="104"/>
      <c r="C74" s="8" t="s">
        <v>147</v>
      </c>
      <c r="D74" s="90">
        <f t="shared" si="2"/>
        <v>0.9</v>
      </c>
      <c r="E74" s="90">
        <f t="shared" si="2"/>
        <v>0.9</v>
      </c>
      <c r="F74" s="90">
        <f t="shared" si="2"/>
        <v>0.89100000000000001</v>
      </c>
      <c r="G74" s="90">
        <f t="shared" si="2"/>
        <v>0.89100000000000001</v>
      </c>
      <c r="H74" s="90">
        <f t="shared" si="2"/>
        <v>0.9</v>
      </c>
    </row>
    <row r="75" spans="1:8" x14ac:dyDescent="0.25">
      <c r="B75" s="103" t="s">
        <v>67</v>
      </c>
      <c r="C75" s="8" t="s">
        <v>145</v>
      </c>
      <c r="D75" s="90">
        <f t="shared" si="2"/>
        <v>0.9</v>
      </c>
      <c r="E75" s="90">
        <f t="shared" si="2"/>
        <v>0.9</v>
      </c>
      <c r="F75" s="90">
        <f t="shared" si="2"/>
        <v>0.9</v>
      </c>
      <c r="G75" s="90">
        <f t="shared" si="2"/>
        <v>0.9</v>
      </c>
      <c r="H75" s="90">
        <f t="shared" si="2"/>
        <v>0.9</v>
      </c>
    </row>
    <row r="76" spans="1:8" x14ac:dyDescent="0.25">
      <c r="B76" s="104"/>
      <c r="C76" s="8" t="s">
        <v>146</v>
      </c>
      <c r="D76" s="90">
        <f t="shared" si="2"/>
        <v>0.9</v>
      </c>
      <c r="E76" s="90">
        <f t="shared" si="2"/>
        <v>0.9</v>
      </c>
      <c r="F76" s="90">
        <f t="shared" si="2"/>
        <v>0.9</v>
      </c>
      <c r="G76" s="90">
        <f t="shared" si="2"/>
        <v>0.9</v>
      </c>
      <c r="H76" s="90">
        <f t="shared" si="2"/>
        <v>0.9</v>
      </c>
    </row>
    <row r="77" spans="1:8" x14ac:dyDescent="0.25">
      <c r="B77" s="104"/>
      <c r="C77" s="8" t="s">
        <v>147</v>
      </c>
      <c r="D77" s="90">
        <f t="shared" si="2"/>
        <v>0.9</v>
      </c>
      <c r="E77" s="90">
        <f t="shared" si="2"/>
        <v>0.9</v>
      </c>
      <c r="F77" s="90">
        <f t="shared" si="2"/>
        <v>0.89100000000000001</v>
      </c>
      <c r="G77" s="90">
        <f t="shared" si="2"/>
        <v>0.89100000000000001</v>
      </c>
      <c r="H77" s="90">
        <f t="shared" si="2"/>
        <v>0.9</v>
      </c>
    </row>
    <row r="78" spans="1:8" x14ac:dyDescent="0.25">
      <c r="B78" s="103" t="s">
        <v>77</v>
      </c>
      <c r="C78" s="8" t="s">
        <v>145</v>
      </c>
      <c r="D78" s="90">
        <f t="shared" si="2"/>
        <v>0.9</v>
      </c>
      <c r="E78" s="90">
        <f t="shared" si="2"/>
        <v>0.9</v>
      </c>
      <c r="F78" s="90">
        <f t="shared" si="2"/>
        <v>0.9</v>
      </c>
      <c r="G78" s="90">
        <f t="shared" si="2"/>
        <v>0.9</v>
      </c>
      <c r="H78" s="90">
        <f t="shared" si="2"/>
        <v>0.9</v>
      </c>
    </row>
    <row r="79" spans="1:8" x14ac:dyDescent="0.25">
      <c r="B79" s="104"/>
      <c r="C79" s="8" t="s">
        <v>146</v>
      </c>
      <c r="D79" s="90">
        <f t="shared" si="2"/>
        <v>0.9</v>
      </c>
      <c r="E79" s="90">
        <f t="shared" si="2"/>
        <v>0.9</v>
      </c>
      <c r="F79" s="90">
        <f t="shared" si="2"/>
        <v>0.9</v>
      </c>
      <c r="G79" s="90">
        <f t="shared" si="2"/>
        <v>0.9</v>
      </c>
      <c r="H79" s="90">
        <f t="shared" si="2"/>
        <v>0.9</v>
      </c>
    </row>
    <row r="80" spans="1:8" x14ac:dyDescent="0.25">
      <c r="B80" s="104"/>
      <c r="C80" s="8" t="s">
        <v>147</v>
      </c>
      <c r="D80" s="90">
        <f t="shared" si="2"/>
        <v>0.9</v>
      </c>
      <c r="E80" s="90">
        <f t="shared" si="2"/>
        <v>0.9</v>
      </c>
      <c r="F80" s="90">
        <f t="shared" si="2"/>
        <v>0.89100000000000001</v>
      </c>
      <c r="G80" s="90">
        <f t="shared" si="2"/>
        <v>0.89100000000000001</v>
      </c>
      <c r="H80" s="90">
        <f t="shared" si="2"/>
        <v>0.9</v>
      </c>
    </row>
    <row r="81" spans="1:8" x14ac:dyDescent="0.25">
      <c r="B81" s="103" t="s">
        <v>78</v>
      </c>
      <c r="C81" s="8" t="s">
        <v>145</v>
      </c>
      <c r="D81" s="90">
        <f t="shared" si="2"/>
        <v>0.9</v>
      </c>
      <c r="E81" s="90">
        <f t="shared" si="2"/>
        <v>0.9</v>
      </c>
      <c r="F81" s="90">
        <f t="shared" si="2"/>
        <v>0.70200000000000007</v>
      </c>
      <c r="G81" s="90">
        <f t="shared" si="2"/>
        <v>0.9</v>
      </c>
      <c r="H81" s="90">
        <f t="shared" si="2"/>
        <v>0.9</v>
      </c>
    </row>
    <row r="82" spans="1:8" x14ac:dyDescent="0.25">
      <c r="B82" s="104"/>
      <c r="C82" s="8" t="s">
        <v>146</v>
      </c>
      <c r="D82" s="90">
        <f t="shared" ref="D82:H91" si="3">D29*0.9</f>
        <v>0.9</v>
      </c>
      <c r="E82" s="90">
        <f t="shared" si="3"/>
        <v>0.9</v>
      </c>
      <c r="F82" s="90">
        <f t="shared" si="3"/>
        <v>0.70200000000000007</v>
      </c>
      <c r="G82" s="90">
        <f t="shared" si="3"/>
        <v>0.9</v>
      </c>
      <c r="H82" s="90">
        <f t="shared" si="3"/>
        <v>0.9</v>
      </c>
    </row>
    <row r="83" spans="1:8" x14ac:dyDescent="0.25">
      <c r="B83" s="104"/>
      <c r="C83" s="8" t="s">
        <v>147</v>
      </c>
      <c r="D83" s="90">
        <f t="shared" si="3"/>
        <v>0.9</v>
      </c>
      <c r="E83" s="90">
        <f t="shared" si="3"/>
        <v>0.9</v>
      </c>
      <c r="F83" s="90">
        <f t="shared" si="3"/>
        <v>0.89100000000000001</v>
      </c>
      <c r="G83" s="90">
        <f t="shared" si="3"/>
        <v>0.89100000000000001</v>
      </c>
      <c r="H83" s="90">
        <f t="shared" si="3"/>
        <v>0.9</v>
      </c>
    </row>
    <row r="84" spans="1:8" x14ac:dyDescent="0.25">
      <c r="B84" s="103" t="s">
        <v>79</v>
      </c>
      <c r="C84" s="8" t="s">
        <v>145</v>
      </c>
      <c r="D84" s="90">
        <f t="shared" si="3"/>
        <v>0.9</v>
      </c>
      <c r="E84" s="90">
        <f t="shared" si="3"/>
        <v>0.9</v>
      </c>
      <c r="F84" s="90">
        <f t="shared" si="3"/>
        <v>0.9</v>
      </c>
      <c r="G84" s="90">
        <f t="shared" si="3"/>
        <v>0.70200000000000007</v>
      </c>
      <c r="H84" s="90">
        <f t="shared" si="3"/>
        <v>0.9</v>
      </c>
    </row>
    <row r="85" spans="1:8" x14ac:dyDescent="0.25">
      <c r="B85" s="104"/>
      <c r="C85" s="8" t="s">
        <v>146</v>
      </c>
      <c r="D85" s="90">
        <f t="shared" si="3"/>
        <v>0.9</v>
      </c>
      <c r="E85" s="90">
        <f t="shared" si="3"/>
        <v>0.9</v>
      </c>
      <c r="F85" s="90">
        <f t="shared" si="3"/>
        <v>0.9</v>
      </c>
      <c r="G85" s="90">
        <f t="shared" si="3"/>
        <v>0.70200000000000007</v>
      </c>
      <c r="H85" s="90">
        <f t="shared" si="3"/>
        <v>0.9</v>
      </c>
    </row>
    <row r="86" spans="1:8" x14ac:dyDescent="0.25">
      <c r="B86" s="104"/>
      <c r="C86" s="8" t="s">
        <v>147</v>
      </c>
      <c r="D86" s="90">
        <f t="shared" si="3"/>
        <v>0.9</v>
      </c>
      <c r="E86" s="90">
        <f t="shared" si="3"/>
        <v>0.9</v>
      </c>
      <c r="F86" s="90">
        <f t="shared" si="3"/>
        <v>0.9</v>
      </c>
      <c r="G86" s="90">
        <f t="shared" si="3"/>
        <v>0.89100000000000001</v>
      </c>
      <c r="H86" s="90">
        <f t="shared" si="3"/>
        <v>0.9</v>
      </c>
    </row>
    <row r="87" spans="1:8" x14ac:dyDescent="0.25">
      <c r="B87" s="67" t="s">
        <v>149</v>
      </c>
      <c r="C87" s="8" t="s">
        <v>147</v>
      </c>
      <c r="D87" s="90">
        <f t="shared" si="3"/>
        <v>0.9</v>
      </c>
      <c r="E87" s="90">
        <f t="shared" si="3"/>
        <v>0.9</v>
      </c>
      <c r="F87" s="90">
        <f t="shared" si="3"/>
        <v>0.85499999999999998</v>
      </c>
      <c r="G87" s="90">
        <f t="shared" si="3"/>
        <v>0.85499999999999998</v>
      </c>
      <c r="H87" s="90">
        <f t="shared" si="3"/>
        <v>0.9</v>
      </c>
    </row>
    <row r="88" spans="1:8" x14ac:dyDescent="0.25">
      <c r="D88" s="88"/>
      <c r="E88" s="88"/>
      <c r="F88" s="88"/>
      <c r="G88" s="88"/>
      <c r="H88" s="88"/>
    </row>
    <row r="89" spans="1:8" x14ac:dyDescent="0.25">
      <c r="A89" s="68" t="s">
        <v>238</v>
      </c>
      <c r="B89" s="103" t="s">
        <v>90</v>
      </c>
      <c r="C89" s="8" t="s">
        <v>145</v>
      </c>
      <c r="D89" s="90">
        <f t="shared" ref="D89:H98" si="4">D36*0.9</f>
        <v>0.9</v>
      </c>
      <c r="E89" s="90">
        <f t="shared" si="4"/>
        <v>0.9</v>
      </c>
      <c r="F89" s="90">
        <f t="shared" si="4"/>
        <v>0.9</v>
      </c>
      <c r="G89" s="90">
        <f t="shared" si="4"/>
        <v>0.9</v>
      </c>
      <c r="H89" s="90">
        <f t="shared" si="4"/>
        <v>0.9</v>
      </c>
    </row>
    <row r="90" spans="1:8" x14ac:dyDescent="0.25">
      <c r="B90" s="104"/>
      <c r="C90" s="8" t="s">
        <v>146</v>
      </c>
      <c r="D90" s="90">
        <f t="shared" si="4"/>
        <v>0.9</v>
      </c>
      <c r="E90" s="90">
        <f t="shared" si="4"/>
        <v>0.9</v>
      </c>
      <c r="F90" s="90">
        <f t="shared" si="4"/>
        <v>0.9</v>
      </c>
      <c r="G90" s="90">
        <f t="shared" si="4"/>
        <v>0.9</v>
      </c>
      <c r="H90" s="90">
        <f t="shared" si="4"/>
        <v>0.9</v>
      </c>
    </row>
    <row r="91" spans="1:8" x14ac:dyDescent="0.25">
      <c r="B91" s="104"/>
      <c r="C91" s="8" t="s">
        <v>147</v>
      </c>
      <c r="D91" s="90">
        <f t="shared" si="4"/>
        <v>0.9</v>
      </c>
      <c r="E91" s="90">
        <f t="shared" si="4"/>
        <v>0.9</v>
      </c>
      <c r="F91" s="90">
        <f t="shared" si="4"/>
        <v>0.9</v>
      </c>
      <c r="G91" s="90">
        <f t="shared" si="4"/>
        <v>0.9</v>
      </c>
      <c r="H91" s="90">
        <f t="shared" si="4"/>
        <v>0.9</v>
      </c>
    </row>
    <row r="92" spans="1:8" x14ac:dyDescent="0.25">
      <c r="B92" s="103" t="s">
        <v>67</v>
      </c>
      <c r="C92" s="8" t="s">
        <v>145</v>
      </c>
      <c r="D92" s="90">
        <f t="shared" si="4"/>
        <v>0.9</v>
      </c>
      <c r="E92" s="90">
        <f t="shared" si="4"/>
        <v>0.9</v>
      </c>
      <c r="F92" s="90">
        <f t="shared" si="4"/>
        <v>0.9</v>
      </c>
      <c r="G92" s="90">
        <f t="shared" si="4"/>
        <v>0.9</v>
      </c>
      <c r="H92" s="90">
        <f t="shared" si="4"/>
        <v>0.9</v>
      </c>
    </row>
    <row r="93" spans="1:8" x14ac:dyDescent="0.25">
      <c r="B93" s="104"/>
      <c r="C93" s="8" t="s">
        <v>146</v>
      </c>
      <c r="D93" s="90">
        <f t="shared" si="4"/>
        <v>0.9</v>
      </c>
      <c r="E93" s="90">
        <f t="shared" si="4"/>
        <v>0.9</v>
      </c>
      <c r="F93" s="90">
        <f t="shared" si="4"/>
        <v>0.9</v>
      </c>
      <c r="G93" s="90">
        <f t="shared" si="4"/>
        <v>0.9</v>
      </c>
      <c r="H93" s="90">
        <f t="shared" si="4"/>
        <v>0.9</v>
      </c>
    </row>
    <row r="94" spans="1:8" x14ac:dyDescent="0.25">
      <c r="B94" s="104"/>
      <c r="C94" s="8" t="s">
        <v>147</v>
      </c>
      <c r="D94" s="90">
        <f t="shared" si="4"/>
        <v>0.9</v>
      </c>
      <c r="E94" s="90">
        <f t="shared" si="4"/>
        <v>0.9</v>
      </c>
      <c r="F94" s="90">
        <f t="shared" si="4"/>
        <v>0.9</v>
      </c>
      <c r="G94" s="90">
        <f t="shared" si="4"/>
        <v>0.9</v>
      </c>
      <c r="H94" s="90">
        <f t="shared" si="4"/>
        <v>0.9</v>
      </c>
    </row>
    <row r="95" spans="1:8" x14ac:dyDescent="0.25">
      <c r="B95" s="103" t="s">
        <v>77</v>
      </c>
      <c r="C95" s="8" t="s">
        <v>145</v>
      </c>
      <c r="D95" s="90">
        <f t="shared" si="4"/>
        <v>0.9</v>
      </c>
      <c r="E95" s="90">
        <f t="shared" si="4"/>
        <v>0.9</v>
      </c>
      <c r="F95" s="90">
        <f t="shared" si="4"/>
        <v>0.9</v>
      </c>
      <c r="G95" s="90">
        <f t="shared" si="4"/>
        <v>0.9</v>
      </c>
      <c r="H95" s="90">
        <f t="shared" si="4"/>
        <v>0.9</v>
      </c>
    </row>
    <row r="96" spans="1:8" x14ac:dyDescent="0.25">
      <c r="B96" s="104"/>
      <c r="C96" s="8" t="s">
        <v>146</v>
      </c>
      <c r="D96" s="90">
        <f t="shared" si="4"/>
        <v>0.9</v>
      </c>
      <c r="E96" s="90">
        <f t="shared" si="4"/>
        <v>0.9</v>
      </c>
      <c r="F96" s="90">
        <f t="shared" si="4"/>
        <v>0.9</v>
      </c>
      <c r="G96" s="90">
        <f t="shared" si="4"/>
        <v>0.9</v>
      </c>
      <c r="H96" s="90">
        <f t="shared" si="4"/>
        <v>0.9</v>
      </c>
    </row>
    <row r="97" spans="1:8" x14ac:dyDescent="0.25">
      <c r="B97" s="104"/>
      <c r="C97" s="8" t="s">
        <v>147</v>
      </c>
      <c r="D97" s="90">
        <f t="shared" si="4"/>
        <v>0.9</v>
      </c>
      <c r="E97" s="90">
        <f t="shared" si="4"/>
        <v>0.9</v>
      </c>
      <c r="F97" s="90">
        <f t="shared" si="4"/>
        <v>0.9</v>
      </c>
      <c r="G97" s="90">
        <f t="shared" si="4"/>
        <v>0.9</v>
      </c>
      <c r="H97" s="90">
        <f t="shared" si="4"/>
        <v>0.9</v>
      </c>
    </row>
    <row r="98" spans="1:8" x14ac:dyDescent="0.25">
      <c r="B98" s="103" t="s">
        <v>78</v>
      </c>
      <c r="C98" s="8" t="s">
        <v>145</v>
      </c>
      <c r="D98" s="90">
        <f t="shared" si="4"/>
        <v>0.9</v>
      </c>
      <c r="E98" s="90">
        <f t="shared" si="4"/>
        <v>0.9</v>
      </c>
      <c r="F98" s="90">
        <f t="shared" si="4"/>
        <v>1.6380000000000001</v>
      </c>
      <c r="G98" s="90">
        <f t="shared" si="4"/>
        <v>0.9</v>
      </c>
      <c r="H98" s="90">
        <f t="shared" si="4"/>
        <v>0.9</v>
      </c>
    </row>
    <row r="99" spans="1:8" x14ac:dyDescent="0.25">
      <c r="B99" s="104"/>
      <c r="C99" s="8" t="s">
        <v>146</v>
      </c>
      <c r="D99" s="90">
        <f t="shared" ref="D99:H108" si="5">D46*0.9</f>
        <v>0.9</v>
      </c>
      <c r="E99" s="90">
        <f t="shared" si="5"/>
        <v>0.9</v>
      </c>
      <c r="F99" s="90">
        <f t="shared" si="5"/>
        <v>1.6380000000000001</v>
      </c>
      <c r="G99" s="90">
        <f t="shared" si="5"/>
        <v>0.9</v>
      </c>
      <c r="H99" s="90">
        <f t="shared" si="5"/>
        <v>0.9</v>
      </c>
    </row>
    <row r="100" spans="1:8" x14ac:dyDescent="0.25">
      <c r="B100" s="104"/>
      <c r="C100" s="8" t="s">
        <v>147</v>
      </c>
      <c r="D100" s="90">
        <f t="shared" si="5"/>
        <v>0.9</v>
      </c>
      <c r="E100" s="90">
        <f t="shared" si="5"/>
        <v>0.9</v>
      </c>
      <c r="F100" s="90">
        <f t="shared" si="5"/>
        <v>0.9</v>
      </c>
      <c r="G100" s="90">
        <f t="shared" si="5"/>
        <v>0.9</v>
      </c>
      <c r="H100" s="90">
        <f t="shared" si="5"/>
        <v>0.9</v>
      </c>
    </row>
    <row r="101" spans="1:8" x14ac:dyDescent="0.25">
      <c r="B101" s="103" t="s">
        <v>79</v>
      </c>
      <c r="C101" s="8" t="s">
        <v>145</v>
      </c>
      <c r="D101" s="90">
        <f t="shared" si="5"/>
        <v>0.9</v>
      </c>
      <c r="E101" s="90">
        <f t="shared" si="5"/>
        <v>0.9</v>
      </c>
      <c r="F101" s="90">
        <f t="shared" si="5"/>
        <v>0.9</v>
      </c>
      <c r="G101" s="90">
        <f t="shared" si="5"/>
        <v>1.6380000000000001</v>
      </c>
      <c r="H101" s="90">
        <f t="shared" si="5"/>
        <v>0.9</v>
      </c>
    </row>
    <row r="102" spans="1:8" x14ac:dyDescent="0.25">
      <c r="B102" s="104"/>
      <c r="C102" s="8" t="s">
        <v>146</v>
      </c>
      <c r="D102" s="90">
        <f t="shared" si="5"/>
        <v>0.9</v>
      </c>
      <c r="E102" s="90">
        <f t="shared" si="5"/>
        <v>0.9</v>
      </c>
      <c r="F102" s="90">
        <f t="shared" si="5"/>
        <v>0.9</v>
      </c>
      <c r="G102" s="90">
        <f t="shared" si="5"/>
        <v>1.6380000000000001</v>
      </c>
      <c r="H102" s="90">
        <f t="shared" si="5"/>
        <v>0.9</v>
      </c>
    </row>
    <row r="103" spans="1:8" x14ac:dyDescent="0.25">
      <c r="B103" s="104"/>
      <c r="C103" s="8" t="s">
        <v>147</v>
      </c>
      <c r="D103" s="90">
        <f t="shared" si="5"/>
        <v>0.9</v>
      </c>
      <c r="E103" s="90">
        <f t="shared" si="5"/>
        <v>0.9</v>
      </c>
      <c r="F103" s="90">
        <f t="shared" si="5"/>
        <v>0.9</v>
      </c>
      <c r="G103" s="90">
        <f t="shared" si="5"/>
        <v>0.9</v>
      </c>
      <c r="H103" s="90">
        <f t="shared" si="5"/>
        <v>0.9</v>
      </c>
    </row>
    <row r="104" spans="1:8" x14ac:dyDescent="0.25">
      <c r="B104" s="67" t="s">
        <v>149</v>
      </c>
      <c r="C104" s="8" t="s">
        <v>147</v>
      </c>
      <c r="D104" s="90">
        <f t="shared" si="5"/>
        <v>0.94500000000000006</v>
      </c>
      <c r="E104" s="90">
        <f t="shared" si="5"/>
        <v>0.94500000000000006</v>
      </c>
      <c r="F104" s="90">
        <f t="shared" si="5"/>
        <v>0.94500000000000006</v>
      </c>
      <c r="G104" s="90">
        <f t="shared" si="5"/>
        <v>0.94500000000000006</v>
      </c>
      <c r="H104" s="90">
        <f t="shared" si="5"/>
        <v>0.9</v>
      </c>
    </row>
    <row r="106" spans="1:8" x14ac:dyDescent="0.25">
      <c r="A106" s="94" t="s">
        <v>239</v>
      </c>
      <c r="B106" s="94"/>
      <c r="C106" s="94"/>
      <c r="D106" s="94"/>
      <c r="E106" s="94"/>
      <c r="F106" s="94"/>
      <c r="G106" s="94"/>
      <c r="H106" s="94"/>
    </row>
    <row r="107" spans="1:8" x14ac:dyDescent="0.25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x14ac:dyDescent="0.25">
      <c r="A108" s="4" t="s">
        <v>240</v>
      </c>
      <c r="B108" s="103" t="s">
        <v>90</v>
      </c>
      <c r="C108" s="8" t="s">
        <v>145</v>
      </c>
      <c r="D108" s="90">
        <f t="shared" ref="D108:H117" si="6">D2*1.05</f>
        <v>1.05</v>
      </c>
      <c r="E108" s="90">
        <f t="shared" si="6"/>
        <v>1.05</v>
      </c>
      <c r="F108" s="90">
        <f t="shared" si="6"/>
        <v>1.05</v>
      </c>
      <c r="G108" s="90">
        <f t="shared" si="6"/>
        <v>1.05</v>
      </c>
      <c r="H108" s="90">
        <f t="shared" si="6"/>
        <v>1.05</v>
      </c>
    </row>
    <row r="109" spans="1:8" x14ac:dyDescent="0.25">
      <c r="B109" s="104"/>
      <c r="C109" s="8" t="s">
        <v>146</v>
      </c>
      <c r="D109" s="90">
        <f t="shared" si="6"/>
        <v>1.05</v>
      </c>
      <c r="E109" s="90">
        <f t="shared" si="6"/>
        <v>1.05</v>
      </c>
      <c r="F109" s="90">
        <f t="shared" si="6"/>
        <v>1.05</v>
      </c>
      <c r="G109" s="90">
        <f t="shared" si="6"/>
        <v>1.05</v>
      </c>
      <c r="H109" s="90">
        <f t="shared" si="6"/>
        <v>1.05</v>
      </c>
    </row>
    <row r="110" spans="1:8" x14ac:dyDescent="0.25">
      <c r="B110" s="104"/>
      <c r="C110" s="8" t="s">
        <v>147</v>
      </c>
      <c r="D110" s="90">
        <f t="shared" si="6"/>
        <v>1.05</v>
      </c>
      <c r="E110" s="90">
        <f t="shared" si="6"/>
        <v>1.05</v>
      </c>
      <c r="F110" s="90">
        <f t="shared" si="6"/>
        <v>1.05</v>
      </c>
      <c r="G110" s="90">
        <f t="shared" si="6"/>
        <v>1.05</v>
      </c>
      <c r="H110" s="90">
        <f t="shared" si="6"/>
        <v>1.05</v>
      </c>
    </row>
    <row r="111" spans="1:8" x14ac:dyDescent="0.25">
      <c r="B111" s="103" t="s">
        <v>67</v>
      </c>
      <c r="C111" s="8" t="s">
        <v>145</v>
      </c>
      <c r="D111" s="90">
        <f t="shared" si="6"/>
        <v>5.4180000000000001</v>
      </c>
      <c r="E111" s="90">
        <f t="shared" si="6"/>
        <v>1.05</v>
      </c>
      <c r="F111" s="90">
        <f t="shared" si="6"/>
        <v>1.05</v>
      </c>
      <c r="G111" s="90">
        <f t="shared" si="6"/>
        <v>1.05</v>
      </c>
      <c r="H111" s="90">
        <f t="shared" si="6"/>
        <v>1.05</v>
      </c>
    </row>
    <row r="112" spans="1:8" x14ac:dyDescent="0.25">
      <c r="B112" s="104"/>
      <c r="C112" s="8" t="s">
        <v>146</v>
      </c>
      <c r="D112" s="90">
        <f t="shared" si="6"/>
        <v>5.4180000000000001</v>
      </c>
      <c r="E112" s="90">
        <f t="shared" si="6"/>
        <v>1.05</v>
      </c>
      <c r="F112" s="90">
        <f t="shared" si="6"/>
        <v>1.05</v>
      </c>
      <c r="G112" s="90">
        <f t="shared" si="6"/>
        <v>1.05</v>
      </c>
      <c r="H112" s="90">
        <f t="shared" si="6"/>
        <v>1.05</v>
      </c>
    </row>
    <row r="113" spans="1:8" x14ac:dyDescent="0.25">
      <c r="B113" s="104"/>
      <c r="C113" s="8" t="s">
        <v>147</v>
      </c>
      <c r="D113" s="90">
        <f t="shared" si="6"/>
        <v>1.05</v>
      </c>
      <c r="E113" s="90">
        <f t="shared" si="6"/>
        <v>1.05</v>
      </c>
      <c r="F113" s="90">
        <f t="shared" si="6"/>
        <v>1.05</v>
      </c>
      <c r="G113" s="90">
        <f t="shared" si="6"/>
        <v>1.05</v>
      </c>
      <c r="H113" s="90">
        <f t="shared" si="6"/>
        <v>1.05</v>
      </c>
    </row>
    <row r="114" spans="1:8" x14ac:dyDescent="0.25">
      <c r="B114" s="103" t="s">
        <v>77</v>
      </c>
      <c r="C114" s="8" t="s">
        <v>145</v>
      </c>
      <c r="D114" s="90">
        <f t="shared" si="6"/>
        <v>1.05</v>
      </c>
      <c r="E114" s="90">
        <f t="shared" si="6"/>
        <v>5.4180000000000001</v>
      </c>
      <c r="F114" s="90">
        <f t="shared" si="6"/>
        <v>1.05</v>
      </c>
      <c r="G114" s="90">
        <f t="shared" si="6"/>
        <v>1.05</v>
      </c>
      <c r="H114" s="90">
        <f t="shared" si="6"/>
        <v>1.05</v>
      </c>
    </row>
    <row r="115" spans="1:8" x14ac:dyDescent="0.25">
      <c r="B115" s="104"/>
      <c r="C115" s="8" t="s">
        <v>146</v>
      </c>
      <c r="D115" s="90">
        <f t="shared" si="6"/>
        <v>1.05</v>
      </c>
      <c r="E115" s="90">
        <f t="shared" si="6"/>
        <v>5.4180000000000001</v>
      </c>
      <c r="F115" s="90">
        <f t="shared" si="6"/>
        <v>1.05</v>
      </c>
      <c r="G115" s="90">
        <f t="shared" si="6"/>
        <v>1.05</v>
      </c>
      <c r="H115" s="90">
        <f t="shared" si="6"/>
        <v>1.05</v>
      </c>
    </row>
    <row r="116" spans="1:8" x14ac:dyDescent="0.25">
      <c r="B116" s="104"/>
      <c r="C116" s="8" t="s">
        <v>147</v>
      </c>
      <c r="D116" s="90">
        <f t="shared" si="6"/>
        <v>1.05</v>
      </c>
      <c r="E116" s="90">
        <f t="shared" si="6"/>
        <v>1.05</v>
      </c>
      <c r="F116" s="90">
        <f t="shared" si="6"/>
        <v>1.05</v>
      </c>
      <c r="G116" s="90">
        <f t="shared" si="6"/>
        <v>1.05</v>
      </c>
      <c r="H116" s="90">
        <f t="shared" si="6"/>
        <v>1.05</v>
      </c>
    </row>
    <row r="117" spans="1:8" x14ac:dyDescent="0.25">
      <c r="B117" s="103" t="s">
        <v>78</v>
      </c>
      <c r="C117" s="8" t="s">
        <v>145</v>
      </c>
      <c r="D117" s="90">
        <f t="shared" si="6"/>
        <v>1.05</v>
      </c>
      <c r="E117" s="90">
        <f t="shared" si="6"/>
        <v>1.05</v>
      </c>
      <c r="F117" s="90">
        <f t="shared" si="6"/>
        <v>1.9110000000000003</v>
      </c>
      <c r="G117" s="90">
        <f t="shared" si="6"/>
        <v>1.05</v>
      </c>
      <c r="H117" s="90">
        <f t="shared" si="6"/>
        <v>1.05</v>
      </c>
    </row>
    <row r="118" spans="1:8" x14ac:dyDescent="0.25">
      <c r="B118" s="104"/>
      <c r="C118" s="8" t="s">
        <v>146</v>
      </c>
      <c r="D118" s="90">
        <f t="shared" ref="D118:H127" si="7">D12*1.05</f>
        <v>1.05</v>
      </c>
      <c r="E118" s="90">
        <f t="shared" si="7"/>
        <v>1.05</v>
      </c>
      <c r="F118" s="90">
        <f t="shared" si="7"/>
        <v>1.9110000000000003</v>
      </c>
      <c r="G118" s="90">
        <f t="shared" si="7"/>
        <v>1.05</v>
      </c>
      <c r="H118" s="90">
        <f t="shared" si="7"/>
        <v>1.05</v>
      </c>
    </row>
    <row r="119" spans="1:8" x14ac:dyDescent="0.25">
      <c r="B119" s="104"/>
      <c r="C119" s="8" t="s">
        <v>147</v>
      </c>
      <c r="D119" s="90">
        <f t="shared" si="7"/>
        <v>1.05</v>
      </c>
      <c r="E119" s="90">
        <f t="shared" si="7"/>
        <v>1.05</v>
      </c>
      <c r="F119" s="90">
        <f t="shared" si="7"/>
        <v>1.05</v>
      </c>
      <c r="G119" s="90">
        <f t="shared" si="7"/>
        <v>1.05</v>
      </c>
      <c r="H119" s="90">
        <f t="shared" si="7"/>
        <v>1.05</v>
      </c>
    </row>
    <row r="120" spans="1:8" x14ac:dyDescent="0.25">
      <c r="B120" s="103" t="s">
        <v>79</v>
      </c>
      <c r="C120" s="8" t="s">
        <v>145</v>
      </c>
      <c r="D120" s="90">
        <f t="shared" si="7"/>
        <v>1.05</v>
      </c>
      <c r="E120" s="90">
        <f t="shared" si="7"/>
        <v>1.05</v>
      </c>
      <c r="F120" s="90">
        <f t="shared" si="7"/>
        <v>1.05</v>
      </c>
      <c r="G120" s="90">
        <f t="shared" si="7"/>
        <v>1.9110000000000003</v>
      </c>
      <c r="H120" s="90">
        <f t="shared" si="7"/>
        <v>1.05</v>
      </c>
    </row>
    <row r="121" spans="1:8" x14ac:dyDescent="0.25">
      <c r="B121" s="104"/>
      <c r="C121" s="8" t="s">
        <v>146</v>
      </c>
      <c r="D121" s="90">
        <f t="shared" si="7"/>
        <v>1.05</v>
      </c>
      <c r="E121" s="90">
        <f t="shared" si="7"/>
        <v>1.05</v>
      </c>
      <c r="F121" s="90">
        <f t="shared" si="7"/>
        <v>1.05</v>
      </c>
      <c r="G121" s="90">
        <f t="shared" si="7"/>
        <v>1.9110000000000003</v>
      </c>
      <c r="H121" s="90">
        <f t="shared" si="7"/>
        <v>1.05</v>
      </c>
    </row>
    <row r="122" spans="1:8" x14ac:dyDescent="0.25">
      <c r="B122" s="104"/>
      <c r="C122" s="8" t="s">
        <v>147</v>
      </c>
      <c r="D122" s="90">
        <f t="shared" si="7"/>
        <v>1.05</v>
      </c>
      <c r="E122" s="90">
        <f t="shared" si="7"/>
        <v>1.05</v>
      </c>
      <c r="F122" s="90">
        <f t="shared" si="7"/>
        <v>1.05</v>
      </c>
      <c r="G122" s="90">
        <f t="shared" si="7"/>
        <v>1.05</v>
      </c>
      <c r="H122" s="90">
        <f t="shared" si="7"/>
        <v>1.05</v>
      </c>
    </row>
    <row r="123" spans="1:8" x14ac:dyDescent="0.25">
      <c r="B123" s="67" t="s">
        <v>149</v>
      </c>
      <c r="C123" s="8" t="s">
        <v>147</v>
      </c>
      <c r="D123" s="90">
        <f t="shared" si="7"/>
        <v>1.1025</v>
      </c>
      <c r="E123" s="90">
        <f t="shared" si="7"/>
        <v>1.1025</v>
      </c>
      <c r="F123" s="90">
        <f t="shared" si="7"/>
        <v>1.1025</v>
      </c>
      <c r="G123" s="90">
        <f t="shared" si="7"/>
        <v>1.1025</v>
      </c>
      <c r="H123" s="90">
        <f t="shared" si="7"/>
        <v>1.05</v>
      </c>
    </row>
    <row r="124" spans="1:8" x14ac:dyDescent="0.25">
      <c r="D124" s="88"/>
      <c r="E124" s="88"/>
      <c r="F124" s="88"/>
      <c r="G124" s="88"/>
      <c r="H124" s="88"/>
    </row>
    <row r="125" spans="1:8" x14ac:dyDescent="0.25">
      <c r="A125" s="4" t="s">
        <v>241</v>
      </c>
      <c r="B125" s="103" t="s">
        <v>90</v>
      </c>
      <c r="C125" s="8" t="s">
        <v>145</v>
      </c>
      <c r="D125" s="90">
        <f t="shared" ref="D125:H134" si="8">D19*1.05</f>
        <v>1.05</v>
      </c>
      <c r="E125" s="90">
        <f t="shared" si="8"/>
        <v>1.05</v>
      </c>
      <c r="F125" s="90">
        <f t="shared" si="8"/>
        <v>1.0289999999999999</v>
      </c>
      <c r="G125" s="90">
        <f t="shared" si="8"/>
        <v>1.0289999999999999</v>
      </c>
      <c r="H125" s="90">
        <f t="shared" si="8"/>
        <v>1.05</v>
      </c>
    </row>
    <row r="126" spans="1:8" x14ac:dyDescent="0.25">
      <c r="B126" s="104"/>
      <c r="C126" s="8" t="s">
        <v>146</v>
      </c>
      <c r="D126" s="90">
        <f t="shared" si="8"/>
        <v>1.05</v>
      </c>
      <c r="E126" s="90">
        <f t="shared" si="8"/>
        <v>1.05</v>
      </c>
      <c r="F126" s="90">
        <f t="shared" si="8"/>
        <v>1.0289999999999999</v>
      </c>
      <c r="G126" s="90">
        <f t="shared" si="8"/>
        <v>1.0289999999999999</v>
      </c>
      <c r="H126" s="90">
        <f t="shared" si="8"/>
        <v>1.05</v>
      </c>
    </row>
    <row r="127" spans="1:8" x14ac:dyDescent="0.25">
      <c r="B127" s="104"/>
      <c r="C127" s="8" t="s">
        <v>147</v>
      </c>
      <c r="D127" s="90">
        <f t="shared" si="8"/>
        <v>1.05</v>
      </c>
      <c r="E127" s="90">
        <f t="shared" si="8"/>
        <v>1.05</v>
      </c>
      <c r="F127" s="90">
        <f t="shared" si="8"/>
        <v>1.0395000000000001</v>
      </c>
      <c r="G127" s="90">
        <f t="shared" si="8"/>
        <v>1.0395000000000001</v>
      </c>
      <c r="H127" s="90">
        <f t="shared" si="8"/>
        <v>1.05</v>
      </c>
    </row>
    <row r="128" spans="1:8" x14ac:dyDescent="0.25">
      <c r="B128" s="103" t="s">
        <v>67</v>
      </c>
      <c r="C128" s="8" t="s">
        <v>145</v>
      </c>
      <c r="D128" s="90">
        <f t="shared" si="8"/>
        <v>1.05</v>
      </c>
      <c r="E128" s="90">
        <f t="shared" si="8"/>
        <v>1.05</v>
      </c>
      <c r="F128" s="90">
        <f t="shared" si="8"/>
        <v>1.05</v>
      </c>
      <c r="G128" s="90">
        <f t="shared" si="8"/>
        <v>1.05</v>
      </c>
      <c r="H128" s="90">
        <f t="shared" si="8"/>
        <v>1.05</v>
      </c>
    </row>
    <row r="129" spans="1:8" x14ac:dyDescent="0.25">
      <c r="B129" s="104"/>
      <c r="C129" s="8" t="s">
        <v>146</v>
      </c>
      <c r="D129" s="90">
        <f t="shared" si="8"/>
        <v>1.05</v>
      </c>
      <c r="E129" s="90">
        <f t="shared" si="8"/>
        <v>1.05</v>
      </c>
      <c r="F129" s="90">
        <f t="shared" si="8"/>
        <v>1.05</v>
      </c>
      <c r="G129" s="90">
        <f t="shared" si="8"/>
        <v>1.05</v>
      </c>
      <c r="H129" s="90">
        <f t="shared" si="8"/>
        <v>1.05</v>
      </c>
    </row>
    <row r="130" spans="1:8" x14ac:dyDescent="0.25">
      <c r="B130" s="104"/>
      <c r="C130" s="8" t="s">
        <v>147</v>
      </c>
      <c r="D130" s="90">
        <f t="shared" si="8"/>
        <v>1.05</v>
      </c>
      <c r="E130" s="90">
        <f t="shared" si="8"/>
        <v>1.05</v>
      </c>
      <c r="F130" s="90">
        <f t="shared" si="8"/>
        <v>1.0395000000000001</v>
      </c>
      <c r="G130" s="90">
        <f t="shared" si="8"/>
        <v>1.0395000000000001</v>
      </c>
      <c r="H130" s="90">
        <f t="shared" si="8"/>
        <v>1.05</v>
      </c>
    </row>
    <row r="131" spans="1:8" x14ac:dyDescent="0.25">
      <c r="B131" s="103" t="s">
        <v>77</v>
      </c>
      <c r="C131" s="8" t="s">
        <v>145</v>
      </c>
      <c r="D131" s="90">
        <f t="shared" si="8"/>
        <v>1.05</v>
      </c>
      <c r="E131" s="90">
        <f t="shared" si="8"/>
        <v>1.05</v>
      </c>
      <c r="F131" s="90">
        <f t="shared" si="8"/>
        <v>1.05</v>
      </c>
      <c r="G131" s="90">
        <f t="shared" si="8"/>
        <v>1.05</v>
      </c>
      <c r="H131" s="90">
        <f t="shared" si="8"/>
        <v>1.05</v>
      </c>
    </row>
    <row r="132" spans="1:8" x14ac:dyDescent="0.25">
      <c r="B132" s="104"/>
      <c r="C132" s="8" t="s">
        <v>146</v>
      </c>
      <c r="D132" s="90">
        <f t="shared" si="8"/>
        <v>1.05</v>
      </c>
      <c r="E132" s="90">
        <f t="shared" si="8"/>
        <v>1.05</v>
      </c>
      <c r="F132" s="90">
        <f t="shared" si="8"/>
        <v>1.05</v>
      </c>
      <c r="G132" s="90">
        <f t="shared" si="8"/>
        <v>1.05</v>
      </c>
      <c r="H132" s="90">
        <f t="shared" si="8"/>
        <v>1.05</v>
      </c>
    </row>
    <row r="133" spans="1:8" x14ac:dyDescent="0.25">
      <c r="B133" s="104"/>
      <c r="C133" s="8" t="s">
        <v>147</v>
      </c>
      <c r="D133" s="90">
        <f t="shared" si="8"/>
        <v>1.05</v>
      </c>
      <c r="E133" s="90">
        <f t="shared" si="8"/>
        <v>1.05</v>
      </c>
      <c r="F133" s="90">
        <f t="shared" si="8"/>
        <v>1.0395000000000001</v>
      </c>
      <c r="G133" s="90">
        <f t="shared" si="8"/>
        <v>1.0395000000000001</v>
      </c>
      <c r="H133" s="90">
        <f t="shared" si="8"/>
        <v>1.05</v>
      </c>
    </row>
    <row r="134" spans="1:8" x14ac:dyDescent="0.25">
      <c r="B134" s="103" t="s">
        <v>78</v>
      </c>
      <c r="C134" s="8" t="s">
        <v>145</v>
      </c>
      <c r="D134" s="90">
        <f t="shared" si="8"/>
        <v>1.05</v>
      </c>
      <c r="E134" s="90">
        <f t="shared" si="8"/>
        <v>1.05</v>
      </c>
      <c r="F134" s="90">
        <f t="shared" si="8"/>
        <v>0.81900000000000006</v>
      </c>
      <c r="G134" s="90">
        <f t="shared" si="8"/>
        <v>1.05</v>
      </c>
      <c r="H134" s="90">
        <f t="shared" si="8"/>
        <v>1.05</v>
      </c>
    </row>
    <row r="135" spans="1:8" x14ac:dyDescent="0.25">
      <c r="B135" s="104"/>
      <c r="C135" s="8" t="s">
        <v>146</v>
      </c>
      <c r="D135" s="90">
        <f t="shared" ref="D135:H144" si="9">D29*1.05</f>
        <v>1.05</v>
      </c>
      <c r="E135" s="90">
        <f t="shared" si="9"/>
        <v>1.05</v>
      </c>
      <c r="F135" s="90">
        <f t="shared" si="9"/>
        <v>0.81900000000000006</v>
      </c>
      <c r="G135" s="90">
        <f t="shared" si="9"/>
        <v>1.05</v>
      </c>
      <c r="H135" s="90">
        <f t="shared" si="9"/>
        <v>1.05</v>
      </c>
    </row>
    <row r="136" spans="1:8" x14ac:dyDescent="0.25">
      <c r="B136" s="104"/>
      <c r="C136" s="8" t="s">
        <v>147</v>
      </c>
      <c r="D136" s="90">
        <f t="shared" si="9"/>
        <v>1.05</v>
      </c>
      <c r="E136" s="90">
        <f t="shared" si="9"/>
        <v>1.05</v>
      </c>
      <c r="F136" s="90">
        <f t="shared" si="9"/>
        <v>1.0395000000000001</v>
      </c>
      <c r="G136" s="90">
        <f t="shared" si="9"/>
        <v>1.0395000000000001</v>
      </c>
      <c r="H136" s="90">
        <f t="shared" si="9"/>
        <v>1.05</v>
      </c>
    </row>
    <row r="137" spans="1:8" x14ac:dyDescent="0.25">
      <c r="B137" s="103" t="s">
        <v>79</v>
      </c>
      <c r="C137" s="8" t="s">
        <v>145</v>
      </c>
      <c r="D137" s="90">
        <f t="shared" si="9"/>
        <v>1.05</v>
      </c>
      <c r="E137" s="90">
        <f t="shared" si="9"/>
        <v>1.05</v>
      </c>
      <c r="F137" s="90">
        <f t="shared" si="9"/>
        <v>1.05</v>
      </c>
      <c r="G137" s="90">
        <f t="shared" si="9"/>
        <v>0.81900000000000006</v>
      </c>
      <c r="H137" s="90">
        <f t="shared" si="9"/>
        <v>1.05</v>
      </c>
    </row>
    <row r="138" spans="1:8" x14ac:dyDescent="0.25">
      <c r="B138" s="104"/>
      <c r="C138" s="8" t="s">
        <v>146</v>
      </c>
      <c r="D138" s="90">
        <f t="shared" si="9"/>
        <v>1.05</v>
      </c>
      <c r="E138" s="90">
        <f t="shared" si="9"/>
        <v>1.05</v>
      </c>
      <c r="F138" s="90">
        <f t="shared" si="9"/>
        <v>1.05</v>
      </c>
      <c r="G138" s="90">
        <f t="shared" si="9"/>
        <v>0.81900000000000006</v>
      </c>
      <c r="H138" s="90">
        <f t="shared" si="9"/>
        <v>1.05</v>
      </c>
    </row>
    <row r="139" spans="1:8" x14ac:dyDescent="0.25">
      <c r="B139" s="104"/>
      <c r="C139" s="8" t="s">
        <v>147</v>
      </c>
      <c r="D139" s="90">
        <f t="shared" si="9"/>
        <v>1.05</v>
      </c>
      <c r="E139" s="90">
        <f t="shared" si="9"/>
        <v>1.05</v>
      </c>
      <c r="F139" s="90">
        <f t="shared" si="9"/>
        <v>1.05</v>
      </c>
      <c r="G139" s="90">
        <f t="shared" si="9"/>
        <v>1.0395000000000001</v>
      </c>
      <c r="H139" s="90">
        <f t="shared" si="9"/>
        <v>1.05</v>
      </c>
    </row>
    <row r="140" spans="1:8" x14ac:dyDescent="0.25">
      <c r="B140" s="67" t="s">
        <v>149</v>
      </c>
      <c r="C140" s="8" t="s">
        <v>147</v>
      </c>
      <c r="D140" s="90">
        <f t="shared" si="9"/>
        <v>1.05</v>
      </c>
      <c r="E140" s="90">
        <f t="shared" si="9"/>
        <v>1.05</v>
      </c>
      <c r="F140" s="90">
        <f t="shared" si="9"/>
        <v>0.99749999999999994</v>
      </c>
      <c r="G140" s="90">
        <f t="shared" si="9"/>
        <v>0.99749999999999994</v>
      </c>
      <c r="H140" s="90">
        <f t="shared" si="9"/>
        <v>1.05</v>
      </c>
    </row>
    <row r="141" spans="1:8" x14ac:dyDescent="0.25">
      <c r="D141" s="88"/>
      <c r="E141" s="88"/>
      <c r="F141" s="88"/>
      <c r="G141" s="88"/>
      <c r="H141" s="88"/>
    </row>
    <row r="142" spans="1:8" x14ac:dyDescent="0.25">
      <c r="A142" s="68" t="s">
        <v>242</v>
      </c>
      <c r="B142" s="103" t="s">
        <v>90</v>
      </c>
      <c r="C142" s="8" t="s">
        <v>145</v>
      </c>
      <c r="D142" s="90">
        <f t="shared" ref="D142:H151" si="10">D36*1.05</f>
        <v>1.05</v>
      </c>
      <c r="E142" s="90">
        <f t="shared" si="10"/>
        <v>1.05</v>
      </c>
      <c r="F142" s="90">
        <f t="shared" si="10"/>
        <v>1.05</v>
      </c>
      <c r="G142" s="90">
        <f t="shared" si="10"/>
        <v>1.05</v>
      </c>
      <c r="H142" s="90">
        <f t="shared" si="10"/>
        <v>1.05</v>
      </c>
    </row>
    <row r="143" spans="1:8" x14ac:dyDescent="0.25">
      <c r="B143" s="104"/>
      <c r="C143" s="8" t="s">
        <v>146</v>
      </c>
      <c r="D143" s="90">
        <f t="shared" si="10"/>
        <v>1.05</v>
      </c>
      <c r="E143" s="90">
        <f t="shared" si="10"/>
        <v>1.05</v>
      </c>
      <c r="F143" s="90">
        <f t="shared" si="10"/>
        <v>1.05</v>
      </c>
      <c r="G143" s="90">
        <f t="shared" si="10"/>
        <v>1.05</v>
      </c>
      <c r="H143" s="90">
        <f t="shared" si="10"/>
        <v>1.05</v>
      </c>
    </row>
    <row r="144" spans="1:8" x14ac:dyDescent="0.25">
      <c r="B144" s="104"/>
      <c r="C144" s="8" t="s">
        <v>147</v>
      </c>
      <c r="D144" s="90">
        <f t="shared" si="10"/>
        <v>1.05</v>
      </c>
      <c r="E144" s="90">
        <f t="shared" si="10"/>
        <v>1.05</v>
      </c>
      <c r="F144" s="90">
        <f t="shared" si="10"/>
        <v>1.05</v>
      </c>
      <c r="G144" s="90">
        <f t="shared" si="10"/>
        <v>1.05</v>
      </c>
      <c r="H144" s="90">
        <f t="shared" si="10"/>
        <v>1.05</v>
      </c>
    </row>
    <row r="145" spans="2:8" x14ac:dyDescent="0.25">
      <c r="B145" s="103" t="s">
        <v>67</v>
      </c>
      <c r="C145" s="8" t="s">
        <v>145</v>
      </c>
      <c r="D145" s="90">
        <f t="shared" si="10"/>
        <v>1.05</v>
      </c>
      <c r="E145" s="90">
        <f t="shared" si="10"/>
        <v>1.05</v>
      </c>
      <c r="F145" s="90">
        <f t="shared" si="10"/>
        <v>1.05</v>
      </c>
      <c r="G145" s="90">
        <f t="shared" si="10"/>
        <v>1.05</v>
      </c>
      <c r="H145" s="90">
        <f t="shared" si="10"/>
        <v>1.05</v>
      </c>
    </row>
    <row r="146" spans="2:8" x14ac:dyDescent="0.25">
      <c r="B146" s="104"/>
      <c r="C146" s="8" t="s">
        <v>146</v>
      </c>
      <c r="D146" s="90">
        <f t="shared" si="10"/>
        <v>1.05</v>
      </c>
      <c r="E146" s="90">
        <f t="shared" si="10"/>
        <v>1.05</v>
      </c>
      <c r="F146" s="90">
        <f t="shared" si="10"/>
        <v>1.05</v>
      </c>
      <c r="G146" s="90">
        <f t="shared" si="10"/>
        <v>1.05</v>
      </c>
      <c r="H146" s="90">
        <f t="shared" si="10"/>
        <v>1.05</v>
      </c>
    </row>
    <row r="147" spans="2:8" x14ac:dyDescent="0.25">
      <c r="B147" s="104"/>
      <c r="C147" s="8" t="s">
        <v>147</v>
      </c>
      <c r="D147" s="90">
        <f t="shared" si="10"/>
        <v>1.05</v>
      </c>
      <c r="E147" s="90">
        <f t="shared" si="10"/>
        <v>1.05</v>
      </c>
      <c r="F147" s="90">
        <f t="shared" si="10"/>
        <v>1.05</v>
      </c>
      <c r="G147" s="90">
        <f t="shared" si="10"/>
        <v>1.05</v>
      </c>
      <c r="H147" s="90">
        <f t="shared" si="10"/>
        <v>1.05</v>
      </c>
    </row>
    <row r="148" spans="2:8" x14ac:dyDescent="0.25">
      <c r="B148" s="103" t="s">
        <v>77</v>
      </c>
      <c r="C148" s="8" t="s">
        <v>145</v>
      </c>
      <c r="D148" s="90">
        <f t="shared" si="10"/>
        <v>1.05</v>
      </c>
      <c r="E148" s="90">
        <f t="shared" si="10"/>
        <v>1.05</v>
      </c>
      <c r="F148" s="90">
        <f t="shared" si="10"/>
        <v>1.05</v>
      </c>
      <c r="G148" s="90">
        <f t="shared" si="10"/>
        <v>1.05</v>
      </c>
      <c r="H148" s="90">
        <f t="shared" si="10"/>
        <v>1.05</v>
      </c>
    </row>
    <row r="149" spans="2:8" x14ac:dyDescent="0.25">
      <c r="B149" s="104"/>
      <c r="C149" s="8" t="s">
        <v>146</v>
      </c>
      <c r="D149" s="90">
        <f t="shared" si="10"/>
        <v>1.05</v>
      </c>
      <c r="E149" s="90">
        <f t="shared" si="10"/>
        <v>1.05</v>
      </c>
      <c r="F149" s="90">
        <f t="shared" si="10"/>
        <v>1.05</v>
      </c>
      <c r="G149" s="90">
        <f t="shared" si="10"/>
        <v>1.05</v>
      </c>
      <c r="H149" s="90">
        <f t="shared" si="10"/>
        <v>1.05</v>
      </c>
    </row>
    <row r="150" spans="2:8" x14ac:dyDescent="0.25">
      <c r="B150" s="104"/>
      <c r="C150" s="8" t="s">
        <v>147</v>
      </c>
      <c r="D150" s="90">
        <f t="shared" si="10"/>
        <v>1.05</v>
      </c>
      <c r="E150" s="90">
        <f t="shared" si="10"/>
        <v>1.05</v>
      </c>
      <c r="F150" s="90">
        <f t="shared" si="10"/>
        <v>1.05</v>
      </c>
      <c r="G150" s="90">
        <f t="shared" si="10"/>
        <v>1.05</v>
      </c>
      <c r="H150" s="90">
        <f t="shared" si="10"/>
        <v>1.05</v>
      </c>
    </row>
    <row r="151" spans="2:8" x14ac:dyDescent="0.25">
      <c r="B151" s="103" t="s">
        <v>78</v>
      </c>
      <c r="C151" s="8" t="s">
        <v>145</v>
      </c>
      <c r="D151" s="90">
        <f t="shared" si="10"/>
        <v>1.05</v>
      </c>
      <c r="E151" s="90">
        <f t="shared" si="10"/>
        <v>1.05</v>
      </c>
      <c r="F151" s="90">
        <f t="shared" si="10"/>
        <v>1.9110000000000003</v>
      </c>
      <c r="G151" s="90">
        <f t="shared" si="10"/>
        <v>1.05</v>
      </c>
      <c r="H151" s="90">
        <f t="shared" si="10"/>
        <v>1.05</v>
      </c>
    </row>
    <row r="152" spans="2:8" x14ac:dyDescent="0.25">
      <c r="B152" s="104"/>
      <c r="C152" s="8" t="s">
        <v>146</v>
      </c>
      <c r="D152" s="90">
        <f t="shared" ref="D152:H161" si="11">D46*1.05</f>
        <v>1.05</v>
      </c>
      <c r="E152" s="90">
        <f t="shared" si="11"/>
        <v>1.05</v>
      </c>
      <c r="F152" s="90">
        <f t="shared" si="11"/>
        <v>1.9110000000000003</v>
      </c>
      <c r="G152" s="90">
        <f t="shared" si="11"/>
        <v>1.05</v>
      </c>
      <c r="H152" s="90">
        <f t="shared" si="11"/>
        <v>1.05</v>
      </c>
    </row>
    <row r="153" spans="2:8" x14ac:dyDescent="0.25">
      <c r="B153" s="104"/>
      <c r="C153" s="8" t="s">
        <v>147</v>
      </c>
      <c r="D153" s="90">
        <f t="shared" si="11"/>
        <v>1.05</v>
      </c>
      <c r="E153" s="90">
        <f t="shared" si="11"/>
        <v>1.05</v>
      </c>
      <c r="F153" s="90">
        <f t="shared" si="11"/>
        <v>1.05</v>
      </c>
      <c r="G153" s="90">
        <f t="shared" si="11"/>
        <v>1.05</v>
      </c>
      <c r="H153" s="90">
        <f t="shared" si="11"/>
        <v>1.05</v>
      </c>
    </row>
    <row r="154" spans="2:8" x14ac:dyDescent="0.25">
      <c r="B154" s="103" t="s">
        <v>79</v>
      </c>
      <c r="C154" s="8" t="s">
        <v>145</v>
      </c>
      <c r="D154" s="90">
        <f t="shared" si="11"/>
        <v>1.05</v>
      </c>
      <c r="E154" s="90">
        <f t="shared" si="11"/>
        <v>1.05</v>
      </c>
      <c r="F154" s="90">
        <f t="shared" si="11"/>
        <v>1.05</v>
      </c>
      <c r="G154" s="90">
        <f t="shared" si="11"/>
        <v>1.9110000000000003</v>
      </c>
      <c r="H154" s="90">
        <f t="shared" si="11"/>
        <v>1.05</v>
      </c>
    </row>
    <row r="155" spans="2:8" x14ac:dyDescent="0.25">
      <c r="B155" s="104"/>
      <c r="C155" s="8" t="s">
        <v>146</v>
      </c>
      <c r="D155" s="90">
        <f t="shared" si="11"/>
        <v>1.05</v>
      </c>
      <c r="E155" s="90">
        <f t="shared" si="11"/>
        <v>1.05</v>
      </c>
      <c r="F155" s="90">
        <f t="shared" si="11"/>
        <v>1.05</v>
      </c>
      <c r="G155" s="90">
        <f t="shared" si="11"/>
        <v>1.9110000000000003</v>
      </c>
      <c r="H155" s="90">
        <f t="shared" si="11"/>
        <v>1.05</v>
      </c>
    </row>
    <row r="156" spans="2:8" x14ac:dyDescent="0.25">
      <c r="B156" s="104"/>
      <c r="C156" s="8" t="s">
        <v>147</v>
      </c>
      <c r="D156" s="90">
        <f t="shared" si="11"/>
        <v>1.05</v>
      </c>
      <c r="E156" s="90">
        <f t="shared" si="11"/>
        <v>1.05</v>
      </c>
      <c r="F156" s="90">
        <f t="shared" si="11"/>
        <v>1.05</v>
      </c>
      <c r="G156" s="90">
        <f t="shared" si="11"/>
        <v>1.05</v>
      </c>
      <c r="H156" s="90">
        <f t="shared" si="11"/>
        <v>1.05</v>
      </c>
    </row>
    <row r="157" spans="2:8" x14ac:dyDescent="0.25">
      <c r="B157" s="67" t="s">
        <v>149</v>
      </c>
      <c r="C157" s="8" t="s">
        <v>147</v>
      </c>
      <c r="D157" s="90">
        <f t="shared" si="11"/>
        <v>1.1025</v>
      </c>
      <c r="E157" s="90">
        <f t="shared" si="11"/>
        <v>1.1025</v>
      </c>
      <c r="F157" s="90">
        <f t="shared" si="11"/>
        <v>1.1025</v>
      </c>
      <c r="G157" s="90">
        <f t="shared" si="11"/>
        <v>1.1025</v>
      </c>
      <c r="H157" s="90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109375" defaultRowHeight="15.75" customHeight="1" x14ac:dyDescent="0.25"/>
  <cols>
    <col min="1" max="1" width="23.88671875" style="8" customWidth="1"/>
    <col min="2" max="2" width="34.109375" style="8" customWidth="1"/>
    <col min="3" max="3" width="11.33203125" style="8" bestFit="1" customWidth="1"/>
    <col min="4" max="4" width="11.88671875" style="8" customWidth="1"/>
    <col min="5" max="6" width="15" style="8" customWidth="1"/>
    <col min="7" max="7" width="16.109375" style="8" customWidth="1"/>
    <col min="8" max="16384" width="16.109375" style="8"/>
  </cols>
  <sheetData>
    <row r="1" spans="1:6" s="70" customFormat="1" ht="18.75" customHeight="1" x14ac:dyDescent="0.25">
      <c r="A1" s="69" t="s">
        <v>243</v>
      </c>
    </row>
    <row r="2" spans="1:6" ht="15.75" customHeight="1" x14ac:dyDescent="0.25">
      <c r="B2" s="71"/>
      <c r="C2" s="26" t="s">
        <v>43</v>
      </c>
      <c r="D2" s="72" t="s">
        <v>42</v>
      </c>
      <c r="E2" s="72" t="s">
        <v>41</v>
      </c>
      <c r="F2" s="72" t="s">
        <v>40</v>
      </c>
    </row>
    <row r="3" spans="1:6" ht="15.75" customHeight="1" x14ac:dyDescent="0.25">
      <c r="A3" s="4" t="s">
        <v>244</v>
      </c>
      <c r="B3" s="14"/>
      <c r="C3" s="73"/>
      <c r="D3" s="74"/>
      <c r="E3" s="74"/>
      <c r="F3" s="74"/>
    </row>
    <row r="4" spans="1:6" ht="15.75" customHeight="1" x14ac:dyDescent="0.25">
      <c r="B4" s="5" t="s">
        <v>26</v>
      </c>
      <c r="C4" s="91">
        <v>1</v>
      </c>
      <c r="D4" s="92">
        <v>1</v>
      </c>
      <c r="E4" s="92">
        <v>1</v>
      </c>
      <c r="F4" s="92">
        <v>1</v>
      </c>
    </row>
    <row r="5" spans="1:6" ht="15.75" customHeight="1" x14ac:dyDescent="0.25">
      <c r="B5" s="5" t="s">
        <v>27</v>
      </c>
      <c r="C5" s="91">
        <v>1</v>
      </c>
      <c r="D5" s="92">
        <v>1.41</v>
      </c>
      <c r="E5" s="92">
        <v>1.49</v>
      </c>
      <c r="F5" s="92">
        <v>3.03</v>
      </c>
    </row>
    <row r="6" spans="1:6" ht="15.75" customHeight="1" x14ac:dyDescent="0.25">
      <c r="B6" s="5" t="s">
        <v>28</v>
      </c>
      <c r="C6" s="91">
        <v>1</v>
      </c>
      <c r="D6" s="92">
        <v>1.18</v>
      </c>
      <c r="E6" s="92">
        <v>1.1000000000000001</v>
      </c>
      <c r="F6" s="92">
        <v>1.77</v>
      </c>
    </row>
    <row r="7" spans="1:6" ht="15.75" customHeight="1" x14ac:dyDescent="0.25">
      <c r="B7" s="5" t="s">
        <v>29</v>
      </c>
      <c r="C7" s="91">
        <v>1</v>
      </c>
      <c r="D7" s="92">
        <v>1</v>
      </c>
      <c r="E7" s="92">
        <v>1</v>
      </c>
      <c r="F7" s="92">
        <v>1</v>
      </c>
    </row>
    <row r="8" spans="1:6" ht="15.75" customHeight="1" x14ac:dyDescent="0.25">
      <c r="C8" s="75"/>
      <c r="D8" s="66"/>
      <c r="E8" s="66"/>
      <c r="F8" s="66"/>
    </row>
    <row r="9" spans="1:6" ht="15.75" customHeight="1" x14ac:dyDescent="0.25">
      <c r="A9" s="4" t="s">
        <v>245</v>
      </c>
      <c r="C9" s="91">
        <v>1</v>
      </c>
      <c r="D9" s="92">
        <v>1.53</v>
      </c>
      <c r="E9" s="92">
        <v>1.32</v>
      </c>
      <c r="F9" s="92">
        <v>1.53</v>
      </c>
    </row>
    <row r="10" spans="1:6" ht="15.75" customHeight="1" x14ac:dyDescent="0.25">
      <c r="C10" s="75"/>
      <c r="D10" s="66"/>
      <c r="E10" s="66"/>
      <c r="F10" s="66"/>
    </row>
    <row r="11" spans="1:6" s="70" customFormat="1" ht="15" customHeight="1" x14ac:dyDescent="0.25">
      <c r="A11" s="69" t="s">
        <v>246</v>
      </c>
      <c r="C11" s="76"/>
      <c r="D11" s="77"/>
      <c r="E11" s="77"/>
      <c r="F11" s="77"/>
    </row>
    <row r="12" spans="1:6" ht="15.75" customHeight="1" x14ac:dyDescent="0.25">
      <c r="A12" s="4" t="s">
        <v>247</v>
      </c>
      <c r="C12" s="75"/>
      <c r="D12" s="66"/>
      <c r="E12" s="66"/>
      <c r="F12" s="66"/>
    </row>
    <row r="13" spans="1:6" ht="15.75" customHeight="1" x14ac:dyDescent="0.25">
      <c r="B13" s="11" t="s">
        <v>248</v>
      </c>
      <c r="C13" s="91">
        <v>1</v>
      </c>
      <c r="D13" s="92">
        <v>5</v>
      </c>
      <c r="E13" s="92">
        <v>6.4</v>
      </c>
      <c r="F13" s="92">
        <v>46.5</v>
      </c>
    </row>
    <row r="14" spans="1:6" ht="15.75" customHeight="1" x14ac:dyDescent="0.25">
      <c r="B14" s="11" t="s">
        <v>109</v>
      </c>
      <c r="C14" s="91">
        <v>1</v>
      </c>
      <c r="D14" s="92">
        <v>2.52</v>
      </c>
      <c r="E14" s="92">
        <v>1.96</v>
      </c>
      <c r="F14" s="92">
        <v>4.1900000000000004</v>
      </c>
    </row>
    <row r="15" spans="1:6" ht="15.75" customHeight="1" x14ac:dyDescent="0.25">
      <c r="B15" s="11" t="s">
        <v>110</v>
      </c>
      <c r="C15" s="91">
        <v>1</v>
      </c>
      <c r="D15" s="92">
        <v>2.52</v>
      </c>
      <c r="E15" s="92">
        <v>1.96</v>
      </c>
      <c r="F15" s="92">
        <v>4.1900000000000004</v>
      </c>
    </row>
    <row r="16" spans="1:6" ht="15.75" customHeight="1" x14ac:dyDescent="0.25">
      <c r="A16" s="4"/>
      <c r="B16" s="11"/>
      <c r="C16" s="78"/>
      <c r="D16" s="66"/>
      <c r="E16" s="66"/>
      <c r="F16" s="66"/>
    </row>
    <row r="17" spans="1:6" ht="15.75" customHeight="1" x14ac:dyDescent="0.25">
      <c r="A17" s="4" t="s">
        <v>249</v>
      </c>
      <c r="B17" s="14"/>
      <c r="C17" s="79"/>
      <c r="D17" s="80"/>
      <c r="E17" s="80"/>
      <c r="F17" s="80"/>
    </row>
    <row r="18" spans="1:6" ht="15.75" customHeight="1" x14ac:dyDescent="0.25">
      <c r="B18" s="5" t="s">
        <v>68</v>
      </c>
      <c r="C18" s="91">
        <v>1</v>
      </c>
      <c r="D18" s="92">
        <v>1</v>
      </c>
      <c r="E18" s="92">
        <v>1</v>
      </c>
      <c r="F18" s="92">
        <v>1</v>
      </c>
    </row>
    <row r="19" spans="1:6" ht="15.75" customHeight="1" x14ac:dyDescent="0.25">
      <c r="B19" s="5" t="s">
        <v>69</v>
      </c>
      <c r="C19" s="91">
        <v>1</v>
      </c>
      <c r="D19" s="92">
        <v>2.0699999999999998</v>
      </c>
      <c r="E19" s="92">
        <v>8.02</v>
      </c>
      <c r="F19" s="92">
        <v>11.54</v>
      </c>
    </row>
    <row r="20" spans="1:6" ht="15.75" customHeight="1" x14ac:dyDescent="0.25">
      <c r="B20" s="5" t="s">
        <v>70</v>
      </c>
      <c r="C20" s="91">
        <v>1</v>
      </c>
      <c r="D20" s="92">
        <v>2.0699999999999998</v>
      </c>
      <c r="E20" s="92">
        <v>8.02</v>
      </c>
      <c r="F20" s="92">
        <v>11.54</v>
      </c>
    </row>
    <row r="21" spans="1:6" ht="15.75" customHeight="1" x14ac:dyDescent="0.25">
      <c r="B21" s="5" t="s">
        <v>71</v>
      </c>
      <c r="C21" s="91">
        <v>1</v>
      </c>
      <c r="D21" s="92">
        <v>2.0699999999999998</v>
      </c>
      <c r="E21" s="92">
        <v>8.02</v>
      </c>
      <c r="F21" s="92">
        <v>11.54</v>
      </c>
    </row>
    <row r="22" spans="1:6" ht="15.75" customHeight="1" x14ac:dyDescent="0.25">
      <c r="B22" s="5" t="s">
        <v>72</v>
      </c>
      <c r="C22" s="91">
        <v>1</v>
      </c>
      <c r="D22" s="92">
        <v>1</v>
      </c>
      <c r="E22" s="92">
        <v>999.99</v>
      </c>
      <c r="F22" s="92">
        <v>999.99</v>
      </c>
    </row>
    <row r="23" spans="1:6" ht="15.75" customHeight="1" x14ac:dyDescent="0.25">
      <c r="B23" s="5" t="s">
        <v>73</v>
      </c>
      <c r="C23" s="91">
        <v>1</v>
      </c>
      <c r="D23" s="92">
        <v>1</v>
      </c>
      <c r="E23" s="92">
        <v>1</v>
      </c>
      <c r="F23" s="92">
        <v>1</v>
      </c>
    </row>
    <row r="24" spans="1:6" ht="15.75" customHeight="1" x14ac:dyDescent="0.25">
      <c r="B24" s="5" t="s">
        <v>74</v>
      </c>
      <c r="C24" s="91">
        <v>1</v>
      </c>
      <c r="D24" s="92">
        <v>1</v>
      </c>
      <c r="E24" s="92">
        <v>1</v>
      </c>
      <c r="F24" s="92">
        <v>1</v>
      </c>
    </row>
    <row r="25" spans="1:6" ht="15.75" customHeight="1" x14ac:dyDescent="0.25">
      <c r="B25" s="5" t="s">
        <v>75</v>
      </c>
      <c r="C25" s="91">
        <v>1</v>
      </c>
      <c r="D25" s="92">
        <v>1</v>
      </c>
      <c r="E25" s="92">
        <v>1</v>
      </c>
      <c r="F25" s="92">
        <v>1</v>
      </c>
    </row>
    <row r="26" spans="1:6" ht="15.75" customHeight="1" x14ac:dyDescent="0.25">
      <c r="B26" s="11"/>
    </row>
    <row r="27" spans="1:6" ht="15.75" customHeight="1" x14ac:dyDescent="0.25">
      <c r="A27" s="94" t="s">
        <v>235</v>
      </c>
      <c r="B27" s="95"/>
      <c r="C27" s="96"/>
      <c r="D27" s="97"/>
      <c r="E27" s="97"/>
      <c r="F27" s="97"/>
    </row>
    <row r="28" spans="1:6" s="70" customFormat="1" ht="18.75" customHeight="1" x14ac:dyDescent="0.25">
      <c r="A28" s="69" t="s">
        <v>243</v>
      </c>
    </row>
    <row r="29" spans="1:6" ht="15.75" customHeight="1" x14ac:dyDescent="0.25">
      <c r="B29" s="71"/>
      <c r="C29" s="26" t="s">
        <v>43</v>
      </c>
      <c r="D29" s="72" t="s">
        <v>42</v>
      </c>
      <c r="E29" s="72" t="s">
        <v>41</v>
      </c>
      <c r="F29" s="72" t="s">
        <v>40</v>
      </c>
    </row>
    <row r="30" spans="1:6" ht="15.75" customHeight="1" x14ac:dyDescent="0.25">
      <c r="A30" s="4" t="s">
        <v>250</v>
      </c>
      <c r="B30" s="14"/>
      <c r="C30" s="73"/>
      <c r="D30" s="74"/>
      <c r="E30" s="74"/>
      <c r="F30" s="74"/>
    </row>
    <row r="31" spans="1:6" ht="15.75" customHeight="1" x14ac:dyDescent="0.25">
      <c r="B31" s="5" t="s">
        <v>26</v>
      </c>
      <c r="C31" s="93">
        <f t="shared" ref="C31:F34" si="0">C4*0.7</f>
        <v>0.7</v>
      </c>
      <c r="D31" s="93">
        <f t="shared" si="0"/>
        <v>0.7</v>
      </c>
      <c r="E31" s="93">
        <f t="shared" si="0"/>
        <v>0.7</v>
      </c>
      <c r="F31" s="93">
        <f t="shared" si="0"/>
        <v>0.7</v>
      </c>
    </row>
    <row r="32" spans="1:6" ht="15.75" customHeight="1" x14ac:dyDescent="0.25">
      <c r="B32" s="5" t="s">
        <v>27</v>
      </c>
      <c r="C32" s="93">
        <f t="shared" si="0"/>
        <v>0.7</v>
      </c>
      <c r="D32" s="93">
        <f t="shared" si="0"/>
        <v>0.98699999999999988</v>
      </c>
      <c r="E32" s="93">
        <f t="shared" si="0"/>
        <v>1.0429999999999999</v>
      </c>
      <c r="F32" s="93">
        <f t="shared" si="0"/>
        <v>2.1209999999999996</v>
      </c>
    </row>
    <row r="33" spans="1:6" ht="15.75" customHeight="1" x14ac:dyDescent="0.25">
      <c r="B33" s="5" t="s">
        <v>28</v>
      </c>
      <c r="C33" s="93">
        <f t="shared" si="0"/>
        <v>0.7</v>
      </c>
      <c r="D33" s="93">
        <f t="shared" si="0"/>
        <v>0.82599999999999996</v>
      </c>
      <c r="E33" s="93">
        <f t="shared" si="0"/>
        <v>0.77</v>
      </c>
      <c r="F33" s="93">
        <f t="shared" si="0"/>
        <v>1.2389999999999999</v>
      </c>
    </row>
    <row r="34" spans="1:6" ht="15.75" customHeight="1" x14ac:dyDescent="0.25">
      <c r="B34" s="5" t="s">
        <v>29</v>
      </c>
      <c r="C34" s="93">
        <f t="shared" si="0"/>
        <v>0.7</v>
      </c>
      <c r="D34" s="93">
        <f t="shared" si="0"/>
        <v>0.7</v>
      </c>
      <c r="E34" s="93">
        <f t="shared" si="0"/>
        <v>0.7</v>
      </c>
      <c r="F34" s="93">
        <f t="shared" si="0"/>
        <v>0.7</v>
      </c>
    </row>
    <row r="35" spans="1:6" ht="15.75" customHeight="1" x14ac:dyDescent="0.25">
      <c r="C35" s="75"/>
      <c r="D35" s="66"/>
      <c r="E35" s="66"/>
      <c r="F35" s="66"/>
    </row>
    <row r="36" spans="1:6" ht="15.75" customHeight="1" x14ac:dyDescent="0.25">
      <c r="A36" s="4" t="s">
        <v>251</v>
      </c>
      <c r="C36" s="93">
        <f>C9*0.7</f>
        <v>0.7</v>
      </c>
      <c r="D36" s="93">
        <f>D9*0.7</f>
        <v>1.071</v>
      </c>
      <c r="E36" s="93">
        <f>E9*0.7</f>
        <v>0.92399999999999993</v>
      </c>
      <c r="F36" s="93">
        <f>F9*0.7</f>
        <v>1.071</v>
      </c>
    </row>
    <row r="38" spans="1:6" ht="15.75" customHeight="1" x14ac:dyDescent="0.25">
      <c r="A38" s="69" t="s">
        <v>246</v>
      </c>
      <c r="B38" s="70"/>
      <c r="C38" s="76"/>
      <c r="D38" s="77"/>
      <c r="E38" s="77"/>
      <c r="F38" s="77"/>
    </row>
    <row r="39" spans="1:6" ht="15.75" customHeight="1" x14ac:dyDescent="0.25">
      <c r="A39" s="4" t="s">
        <v>252</v>
      </c>
      <c r="C39" s="75"/>
      <c r="D39" s="66"/>
      <c r="E39" s="66"/>
      <c r="F39" s="66"/>
    </row>
    <row r="40" spans="1:6" ht="15.75" customHeight="1" x14ac:dyDescent="0.25">
      <c r="B40" s="11" t="s">
        <v>253</v>
      </c>
      <c r="C40" s="93">
        <f t="shared" ref="C40:F42" si="1">C13*0.7</f>
        <v>0.7</v>
      </c>
      <c r="D40" s="93">
        <f t="shared" si="1"/>
        <v>3.5</v>
      </c>
      <c r="E40" s="93">
        <f t="shared" si="1"/>
        <v>4.4799999999999995</v>
      </c>
      <c r="F40" s="93">
        <f t="shared" si="1"/>
        <v>32.549999999999997</v>
      </c>
    </row>
    <row r="41" spans="1:6" ht="15.75" customHeight="1" x14ac:dyDescent="0.25">
      <c r="B41" s="11" t="s">
        <v>254</v>
      </c>
      <c r="C41" s="93">
        <f t="shared" si="1"/>
        <v>0.7</v>
      </c>
      <c r="D41" s="93">
        <f t="shared" si="1"/>
        <v>1.7639999999999998</v>
      </c>
      <c r="E41" s="93">
        <f t="shared" si="1"/>
        <v>1.3719999999999999</v>
      </c>
      <c r="F41" s="93">
        <f t="shared" si="1"/>
        <v>2.9330000000000003</v>
      </c>
    </row>
    <row r="42" spans="1:6" ht="15.75" customHeight="1" x14ac:dyDescent="0.25">
      <c r="B42" s="11" t="s">
        <v>255</v>
      </c>
      <c r="C42" s="93">
        <f t="shared" si="1"/>
        <v>0.7</v>
      </c>
      <c r="D42" s="93">
        <f t="shared" si="1"/>
        <v>1.7639999999999998</v>
      </c>
      <c r="E42" s="93">
        <f t="shared" si="1"/>
        <v>1.3719999999999999</v>
      </c>
      <c r="F42" s="93">
        <f t="shared" si="1"/>
        <v>2.9330000000000003</v>
      </c>
    </row>
    <row r="43" spans="1:6" ht="15.75" customHeight="1" x14ac:dyDescent="0.25">
      <c r="A43" s="4"/>
      <c r="B43" s="11"/>
      <c r="C43" s="78"/>
      <c r="D43" s="66"/>
      <c r="E43" s="66"/>
      <c r="F43" s="66"/>
    </row>
    <row r="44" spans="1:6" ht="15.75" customHeight="1" x14ac:dyDescent="0.25">
      <c r="A44" s="4" t="s">
        <v>256</v>
      </c>
      <c r="B44" s="14"/>
      <c r="C44" s="79"/>
      <c r="D44" s="80"/>
      <c r="E44" s="80"/>
      <c r="F44" s="80"/>
    </row>
    <row r="45" spans="1:6" ht="15.75" customHeight="1" x14ac:dyDescent="0.25">
      <c r="B45" s="5" t="s">
        <v>68</v>
      </c>
      <c r="C45" s="93">
        <f t="shared" ref="C45:F52" si="2">C18*0.7</f>
        <v>0.7</v>
      </c>
      <c r="D45" s="93">
        <f t="shared" si="2"/>
        <v>0.7</v>
      </c>
      <c r="E45" s="93">
        <f t="shared" si="2"/>
        <v>0.7</v>
      </c>
      <c r="F45" s="93">
        <f t="shared" si="2"/>
        <v>0.7</v>
      </c>
    </row>
    <row r="46" spans="1:6" ht="15.75" customHeight="1" x14ac:dyDescent="0.25">
      <c r="B46" s="5" t="s">
        <v>69</v>
      </c>
      <c r="C46" s="93">
        <f t="shared" si="2"/>
        <v>0.7</v>
      </c>
      <c r="D46" s="93">
        <f t="shared" si="2"/>
        <v>1.4489999999999998</v>
      </c>
      <c r="E46" s="93">
        <f t="shared" si="2"/>
        <v>5.613999999999999</v>
      </c>
      <c r="F46" s="93">
        <f t="shared" si="2"/>
        <v>8.0779999999999994</v>
      </c>
    </row>
    <row r="47" spans="1:6" ht="15.75" customHeight="1" x14ac:dyDescent="0.25">
      <c r="B47" s="5" t="s">
        <v>70</v>
      </c>
      <c r="C47" s="93">
        <f t="shared" si="2"/>
        <v>0.7</v>
      </c>
      <c r="D47" s="93">
        <f t="shared" si="2"/>
        <v>1.4489999999999998</v>
      </c>
      <c r="E47" s="93">
        <f t="shared" si="2"/>
        <v>5.613999999999999</v>
      </c>
      <c r="F47" s="93">
        <f t="shared" si="2"/>
        <v>8.0779999999999994</v>
      </c>
    </row>
    <row r="48" spans="1:6" ht="15.75" customHeight="1" x14ac:dyDescent="0.25">
      <c r="B48" s="5" t="s">
        <v>71</v>
      </c>
      <c r="C48" s="93">
        <f t="shared" si="2"/>
        <v>0.7</v>
      </c>
      <c r="D48" s="93">
        <f t="shared" si="2"/>
        <v>1.4489999999999998</v>
      </c>
      <c r="E48" s="93">
        <f t="shared" si="2"/>
        <v>5.613999999999999</v>
      </c>
      <c r="F48" s="93">
        <f t="shared" si="2"/>
        <v>8.0779999999999994</v>
      </c>
    </row>
    <row r="49" spans="1:6" ht="15.75" customHeight="1" x14ac:dyDescent="0.25">
      <c r="B49" s="5" t="s">
        <v>72</v>
      </c>
      <c r="C49" s="93">
        <f t="shared" si="2"/>
        <v>0.7</v>
      </c>
      <c r="D49" s="93">
        <f t="shared" si="2"/>
        <v>0.7</v>
      </c>
      <c r="E49" s="93">
        <f t="shared" si="2"/>
        <v>699.99299999999994</v>
      </c>
      <c r="F49" s="93">
        <f t="shared" si="2"/>
        <v>699.99299999999994</v>
      </c>
    </row>
    <row r="50" spans="1:6" ht="15.75" customHeight="1" x14ac:dyDescent="0.25">
      <c r="B50" s="5" t="s">
        <v>73</v>
      </c>
      <c r="C50" s="93">
        <f t="shared" si="2"/>
        <v>0.7</v>
      </c>
      <c r="D50" s="93">
        <f t="shared" si="2"/>
        <v>0.7</v>
      </c>
      <c r="E50" s="93">
        <f t="shared" si="2"/>
        <v>0.7</v>
      </c>
      <c r="F50" s="93">
        <f t="shared" si="2"/>
        <v>0.7</v>
      </c>
    </row>
    <row r="51" spans="1:6" ht="15.75" customHeight="1" x14ac:dyDescent="0.25">
      <c r="B51" s="5" t="s">
        <v>74</v>
      </c>
      <c r="C51" s="93">
        <f t="shared" si="2"/>
        <v>0.7</v>
      </c>
      <c r="D51" s="93">
        <f t="shared" si="2"/>
        <v>0.7</v>
      </c>
      <c r="E51" s="93">
        <f t="shared" si="2"/>
        <v>0.7</v>
      </c>
      <c r="F51" s="93">
        <f t="shared" si="2"/>
        <v>0.7</v>
      </c>
    </row>
    <row r="52" spans="1:6" ht="15.75" customHeight="1" x14ac:dyDescent="0.25">
      <c r="B52" s="5" t="s">
        <v>75</v>
      </c>
      <c r="C52" s="93">
        <f t="shared" si="2"/>
        <v>0.7</v>
      </c>
      <c r="D52" s="93">
        <f t="shared" si="2"/>
        <v>0.7</v>
      </c>
      <c r="E52" s="93">
        <f t="shared" si="2"/>
        <v>0.7</v>
      </c>
      <c r="F52" s="93">
        <f t="shared" si="2"/>
        <v>0.7</v>
      </c>
    </row>
    <row r="54" spans="1:6" ht="15.75" customHeight="1" x14ac:dyDescent="0.25">
      <c r="A54" s="94" t="s">
        <v>239</v>
      </c>
      <c r="B54" s="95"/>
      <c r="C54" s="96"/>
      <c r="D54" s="97"/>
      <c r="E54" s="97"/>
      <c r="F54" s="97"/>
    </row>
    <row r="55" spans="1:6" s="70" customFormat="1" ht="18.75" customHeight="1" x14ac:dyDescent="0.25">
      <c r="A55" s="69" t="s">
        <v>243</v>
      </c>
    </row>
    <row r="56" spans="1:6" ht="15.75" customHeight="1" x14ac:dyDescent="0.25">
      <c r="B56" s="71"/>
      <c r="C56" s="26" t="s">
        <v>43</v>
      </c>
      <c r="D56" s="72" t="s">
        <v>42</v>
      </c>
      <c r="E56" s="72" t="s">
        <v>41</v>
      </c>
      <c r="F56" s="72" t="s">
        <v>40</v>
      </c>
    </row>
    <row r="57" spans="1:6" ht="15.75" customHeight="1" x14ac:dyDescent="0.25">
      <c r="A57" s="4" t="s">
        <v>257</v>
      </c>
      <c r="B57" s="14"/>
      <c r="C57" s="73"/>
      <c r="D57" s="74"/>
      <c r="E57" s="74"/>
      <c r="F57" s="74"/>
    </row>
    <row r="58" spans="1:6" ht="15.75" customHeight="1" x14ac:dyDescent="0.25">
      <c r="B58" s="5" t="s">
        <v>26</v>
      </c>
      <c r="C58" s="93">
        <f t="shared" ref="C58:F61" si="3">C4*1.3</f>
        <v>1.3</v>
      </c>
      <c r="D58" s="93">
        <f t="shared" si="3"/>
        <v>1.3</v>
      </c>
      <c r="E58" s="93">
        <f t="shared" si="3"/>
        <v>1.3</v>
      </c>
      <c r="F58" s="93">
        <f t="shared" si="3"/>
        <v>1.3</v>
      </c>
    </row>
    <row r="59" spans="1:6" ht="15.75" customHeight="1" x14ac:dyDescent="0.25">
      <c r="B59" s="5" t="s">
        <v>27</v>
      </c>
      <c r="C59" s="93">
        <f t="shared" si="3"/>
        <v>1.3</v>
      </c>
      <c r="D59" s="93">
        <f t="shared" si="3"/>
        <v>1.833</v>
      </c>
      <c r="E59" s="93">
        <f t="shared" si="3"/>
        <v>1.9370000000000001</v>
      </c>
      <c r="F59" s="93">
        <f t="shared" si="3"/>
        <v>3.9390000000000001</v>
      </c>
    </row>
    <row r="60" spans="1:6" ht="15.75" customHeight="1" x14ac:dyDescent="0.25">
      <c r="B60" s="5" t="s">
        <v>28</v>
      </c>
      <c r="C60" s="93">
        <f t="shared" si="3"/>
        <v>1.3</v>
      </c>
      <c r="D60" s="93">
        <f t="shared" si="3"/>
        <v>1.534</v>
      </c>
      <c r="E60" s="93">
        <f t="shared" si="3"/>
        <v>1.4300000000000002</v>
      </c>
      <c r="F60" s="93">
        <f t="shared" si="3"/>
        <v>2.3010000000000002</v>
      </c>
    </row>
    <row r="61" spans="1:6" ht="15.75" customHeight="1" x14ac:dyDescent="0.25">
      <c r="B61" s="5" t="s">
        <v>29</v>
      </c>
      <c r="C61" s="93">
        <f t="shared" si="3"/>
        <v>1.3</v>
      </c>
      <c r="D61" s="93">
        <f t="shared" si="3"/>
        <v>1.3</v>
      </c>
      <c r="E61" s="93">
        <f t="shared" si="3"/>
        <v>1.3</v>
      </c>
      <c r="F61" s="93">
        <f t="shared" si="3"/>
        <v>1.3</v>
      </c>
    </row>
    <row r="62" spans="1:6" ht="15.75" customHeight="1" x14ac:dyDescent="0.25">
      <c r="C62" s="75"/>
      <c r="D62" s="66"/>
      <c r="E62" s="66"/>
      <c r="F62" s="66"/>
    </row>
    <row r="63" spans="1:6" ht="15.75" customHeight="1" x14ac:dyDescent="0.25">
      <c r="A63" s="4" t="s">
        <v>258</v>
      </c>
      <c r="C63" s="93">
        <f>C9*1.3</f>
        <v>1.3</v>
      </c>
      <c r="D63" s="93">
        <f>D9*1.3</f>
        <v>1.9890000000000001</v>
      </c>
      <c r="E63" s="93">
        <f>E9*1.3</f>
        <v>1.7160000000000002</v>
      </c>
      <c r="F63" s="93">
        <f>F9*1.3</f>
        <v>1.9890000000000001</v>
      </c>
    </row>
    <row r="65" spans="1:6" ht="15.75" customHeight="1" x14ac:dyDescent="0.25">
      <c r="A65" s="69" t="s">
        <v>246</v>
      </c>
      <c r="B65" s="70"/>
      <c r="C65" s="76"/>
      <c r="D65" s="77"/>
      <c r="E65" s="77"/>
      <c r="F65" s="77"/>
    </row>
    <row r="66" spans="1:6" ht="15.75" customHeight="1" x14ac:dyDescent="0.25">
      <c r="A66" s="4" t="s">
        <v>259</v>
      </c>
      <c r="C66" s="75"/>
      <c r="D66" s="66"/>
      <c r="E66" s="66"/>
      <c r="F66" s="66"/>
    </row>
    <row r="67" spans="1:6" ht="15.75" customHeight="1" x14ac:dyDescent="0.25">
      <c r="B67" s="11" t="s">
        <v>260</v>
      </c>
      <c r="C67" s="93">
        <f t="shared" ref="C67:F69" si="4">C13*1.3</f>
        <v>1.3</v>
      </c>
      <c r="D67" s="93">
        <f t="shared" si="4"/>
        <v>6.5</v>
      </c>
      <c r="E67" s="93">
        <f t="shared" si="4"/>
        <v>8.32</v>
      </c>
      <c r="F67" s="93">
        <f t="shared" si="4"/>
        <v>60.45</v>
      </c>
    </row>
    <row r="68" spans="1:6" ht="15.75" customHeight="1" x14ac:dyDescent="0.25">
      <c r="B68" s="11" t="s">
        <v>261</v>
      </c>
      <c r="C68" s="93">
        <f t="shared" si="4"/>
        <v>1.3</v>
      </c>
      <c r="D68" s="93">
        <f t="shared" si="4"/>
        <v>3.2760000000000002</v>
      </c>
      <c r="E68" s="93">
        <f t="shared" si="4"/>
        <v>2.548</v>
      </c>
      <c r="F68" s="93">
        <f t="shared" si="4"/>
        <v>5.447000000000001</v>
      </c>
    </row>
    <row r="69" spans="1:6" ht="15.75" customHeight="1" x14ac:dyDescent="0.25">
      <c r="B69" s="11" t="s">
        <v>262</v>
      </c>
      <c r="C69" s="93">
        <f t="shared" si="4"/>
        <v>1.3</v>
      </c>
      <c r="D69" s="93">
        <f t="shared" si="4"/>
        <v>3.2760000000000002</v>
      </c>
      <c r="E69" s="93">
        <f t="shared" si="4"/>
        <v>2.548</v>
      </c>
      <c r="F69" s="93">
        <f t="shared" si="4"/>
        <v>5.447000000000001</v>
      </c>
    </row>
    <row r="70" spans="1:6" ht="15.75" customHeight="1" x14ac:dyDescent="0.25">
      <c r="A70" s="4"/>
      <c r="B70" s="11"/>
      <c r="C70" s="78"/>
      <c r="D70" s="66"/>
      <c r="E70" s="66"/>
      <c r="F70" s="66"/>
    </row>
    <row r="71" spans="1:6" ht="15.75" customHeight="1" x14ac:dyDescent="0.25">
      <c r="A71" s="4" t="s">
        <v>263</v>
      </c>
      <c r="B71" s="14"/>
      <c r="C71" s="79"/>
      <c r="D71" s="80"/>
      <c r="E71" s="80"/>
      <c r="F71" s="80"/>
    </row>
    <row r="72" spans="1:6" ht="15.75" customHeight="1" x14ac:dyDescent="0.25">
      <c r="B72" s="5" t="s">
        <v>68</v>
      </c>
      <c r="C72" s="93">
        <f t="shared" ref="C72:F79" si="5">C18*1.3</f>
        <v>1.3</v>
      </c>
      <c r="D72" s="93">
        <f t="shared" si="5"/>
        <v>1.3</v>
      </c>
      <c r="E72" s="93">
        <f t="shared" si="5"/>
        <v>1.3</v>
      </c>
      <c r="F72" s="93">
        <f t="shared" si="5"/>
        <v>1.3</v>
      </c>
    </row>
    <row r="73" spans="1:6" ht="15.75" customHeight="1" x14ac:dyDescent="0.25">
      <c r="B73" s="5" t="s">
        <v>69</v>
      </c>
      <c r="C73" s="93">
        <f t="shared" si="5"/>
        <v>1.3</v>
      </c>
      <c r="D73" s="93">
        <f t="shared" si="5"/>
        <v>2.6909999999999998</v>
      </c>
      <c r="E73" s="93">
        <f t="shared" si="5"/>
        <v>10.426</v>
      </c>
      <c r="F73" s="93">
        <f t="shared" si="5"/>
        <v>15.001999999999999</v>
      </c>
    </row>
    <row r="74" spans="1:6" ht="15.75" customHeight="1" x14ac:dyDescent="0.25">
      <c r="B74" s="5" t="s">
        <v>70</v>
      </c>
      <c r="C74" s="93">
        <f t="shared" si="5"/>
        <v>1.3</v>
      </c>
      <c r="D74" s="93">
        <f t="shared" si="5"/>
        <v>2.6909999999999998</v>
      </c>
      <c r="E74" s="93">
        <f t="shared" si="5"/>
        <v>10.426</v>
      </c>
      <c r="F74" s="93">
        <f t="shared" si="5"/>
        <v>15.001999999999999</v>
      </c>
    </row>
    <row r="75" spans="1:6" ht="15.75" customHeight="1" x14ac:dyDescent="0.25">
      <c r="B75" s="5" t="s">
        <v>71</v>
      </c>
      <c r="C75" s="93">
        <f t="shared" si="5"/>
        <v>1.3</v>
      </c>
      <c r="D75" s="93">
        <f t="shared" si="5"/>
        <v>2.6909999999999998</v>
      </c>
      <c r="E75" s="93">
        <f t="shared" si="5"/>
        <v>10.426</v>
      </c>
      <c r="F75" s="93">
        <f t="shared" si="5"/>
        <v>15.001999999999999</v>
      </c>
    </row>
    <row r="76" spans="1:6" ht="15.75" customHeight="1" x14ac:dyDescent="0.25">
      <c r="B76" s="5" t="s">
        <v>72</v>
      </c>
      <c r="C76" s="93">
        <f t="shared" si="5"/>
        <v>1.3</v>
      </c>
      <c r="D76" s="93">
        <f t="shared" si="5"/>
        <v>1.3</v>
      </c>
      <c r="E76" s="93">
        <f t="shared" si="5"/>
        <v>1299.9870000000001</v>
      </c>
      <c r="F76" s="93">
        <f t="shared" si="5"/>
        <v>1299.9870000000001</v>
      </c>
    </row>
    <row r="77" spans="1:6" ht="15.75" customHeight="1" x14ac:dyDescent="0.25">
      <c r="B77" s="5" t="s">
        <v>73</v>
      </c>
      <c r="C77" s="93">
        <f t="shared" si="5"/>
        <v>1.3</v>
      </c>
      <c r="D77" s="93">
        <f t="shared" si="5"/>
        <v>1.3</v>
      </c>
      <c r="E77" s="93">
        <f t="shared" si="5"/>
        <v>1.3</v>
      </c>
      <c r="F77" s="93">
        <f t="shared" si="5"/>
        <v>1.3</v>
      </c>
    </row>
    <row r="78" spans="1:6" ht="15.75" customHeight="1" x14ac:dyDescent="0.25">
      <c r="B78" s="5" t="s">
        <v>74</v>
      </c>
      <c r="C78" s="93">
        <f t="shared" si="5"/>
        <v>1.3</v>
      </c>
      <c r="D78" s="93">
        <f t="shared" si="5"/>
        <v>1.3</v>
      </c>
      <c r="E78" s="93">
        <f t="shared" si="5"/>
        <v>1.3</v>
      </c>
      <c r="F78" s="93">
        <f t="shared" si="5"/>
        <v>1.3</v>
      </c>
    </row>
    <row r="79" spans="1:6" ht="15.75" customHeight="1" x14ac:dyDescent="0.25">
      <c r="B79" s="5" t="s">
        <v>75</v>
      </c>
      <c r="C79" s="93">
        <f t="shared" si="5"/>
        <v>1.3</v>
      </c>
      <c r="D79" s="93">
        <f t="shared" si="5"/>
        <v>1.3</v>
      </c>
      <c r="E79" s="93">
        <f t="shared" si="5"/>
        <v>1.3</v>
      </c>
      <c r="F79" s="93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zoomScaleNormal="100" workbookViewId="0">
      <selection activeCell="C32" sqref="C32:C33"/>
    </sheetView>
  </sheetViews>
  <sheetFormatPr defaultColWidth="12.77734375" defaultRowHeight="13.2" x14ac:dyDescent="0.25"/>
  <cols>
    <col min="1" max="1" width="27.21875" style="8" customWidth="1"/>
    <col min="2" max="2" width="26.88671875" style="8" customWidth="1"/>
    <col min="3" max="3" width="18.33203125" style="8" customWidth="1"/>
    <col min="4" max="8" width="14.77734375" style="8" customWidth="1"/>
    <col min="9" max="12" width="15.33203125" style="8" bestFit="1" customWidth="1"/>
    <col min="13" max="16" width="16.88671875" style="8" bestFit="1" customWidth="1"/>
    <col min="17" max="17" width="12.77734375" style="8" customWidth="1"/>
    <col min="18" max="16384" width="12.77734375" style="8"/>
  </cols>
  <sheetData>
    <row r="1" spans="1:16" s="70" customFormat="1" x14ac:dyDescent="0.25">
      <c r="A1" s="69" t="s">
        <v>264</v>
      </c>
    </row>
    <row r="2" spans="1:16" x14ac:dyDescent="0.25">
      <c r="A2" s="39" t="s">
        <v>225</v>
      </c>
      <c r="B2" s="1" t="s">
        <v>265</v>
      </c>
      <c r="C2" s="1" t="s">
        <v>266</v>
      </c>
      <c r="D2" s="72" t="s">
        <v>67</v>
      </c>
      <c r="E2" s="72" t="s">
        <v>77</v>
      </c>
      <c r="F2" s="72" t="s">
        <v>78</v>
      </c>
      <c r="G2" s="72" t="s">
        <v>79</v>
      </c>
      <c r="H2" s="72" t="s">
        <v>80</v>
      </c>
      <c r="I2" s="81"/>
      <c r="J2" s="81"/>
      <c r="K2" s="81"/>
      <c r="L2" s="81"/>
      <c r="M2" s="81"/>
      <c r="N2" s="81"/>
      <c r="O2" s="81"/>
      <c r="P2" s="81"/>
    </row>
    <row r="3" spans="1:16" x14ac:dyDescent="0.25">
      <c r="A3" s="4"/>
      <c r="B3" s="8" t="s">
        <v>81</v>
      </c>
      <c r="C3" s="3" t="s">
        <v>267</v>
      </c>
      <c r="D3" s="91">
        <v>1</v>
      </c>
      <c r="E3" s="91">
        <v>1</v>
      </c>
      <c r="F3" s="91">
        <v>1</v>
      </c>
      <c r="G3" s="91">
        <v>1</v>
      </c>
      <c r="H3" s="91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2">
        <v>1</v>
      </c>
      <c r="E4" s="92">
        <v>1.67</v>
      </c>
      <c r="F4" s="92">
        <v>1.67</v>
      </c>
      <c r="G4" s="92">
        <v>1.67</v>
      </c>
      <c r="H4" s="92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2">
        <v>1</v>
      </c>
      <c r="E5" s="92">
        <v>2.38</v>
      </c>
      <c r="F5" s="92">
        <v>2.38</v>
      </c>
      <c r="G5" s="92">
        <v>2.38</v>
      </c>
      <c r="H5" s="92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2">
        <v>1</v>
      </c>
      <c r="E6" s="92">
        <v>6.33</v>
      </c>
      <c r="F6" s="92">
        <v>6.33</v>
      </c>
      <c r="G6" s="92">
        <v>6.33</v>
      </c>
      <c r="H6" s="92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91">
        <v>1</v>
      </c>
      <c r="E7" s="91">
        <v>1</v>
      </c>
      <c r="F7" s="91">
        <v>1</v>
      </c>
      <c r="G7" s="91">
        <v>1</v>
      </c>
      <c r="H7" s="91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2">
        <v>1</v>
      </c>
      <c r="E8" s="92">
        <v>1.55</v>
      </c>
      <c r="F8" s="92">
        <v>1.55</v>
      </c>
      <c r="G8" s="92">
        <v>1.55</v>
      </c>
      <c r="H8" s="92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2">
        <v>1</v>
      </c>
      <c r="E9" s="92">
        <v>2.1800000000000002</v>
      </c>
      <c r="F9" s="92">
        <v>2.1800000000000002</v>
      </c>
      <c r="G9" s="92">
        <v>2.1800000000000002</v>
      </c>
      <c r="H9" s="92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2">
        <v>1</v>
      </c>
      <c r="E10" s="92">
        <v>6.39</v>
      </c>
      <c r="F10" s="92">
        <v>6.39</v>
      </c>
      <c r="G10" s="92">
        <v>6.39</v>
      </c>
      <c r="H10" s="92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91">
        <v>1</v>
      </c>
      <c r="E11" s="91">
        <v>1</v>
      </c>
      <c r="F11" s="91">
        <v>1</v>
      </c>
      <c r="G11" s="91">
        <v>1</v>
      </c>
      <c r="H11" s="91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2">
        <v>1</v>
      </c>
      <c r="E12" s="92">
        <v>1</v>
      </c>
      <c r="F12" s="92">
        <v>1</v>
      </c>
      <c r="G12" s="92">
        <v>1</v>
      </c>
      <c r="H12" s="92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2">
        <v>1</v>
      </c>
      <c r="E13" s="92">
        <v>2.79</v>
      </c>
      <c r="F13" s="92">
        <v>2.79</v>
      </c>
      <c r="G13" s="92">
        <v>2.79</v>
      </c>
      <c r="H13" s="92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2">
        <v>1</v>
      </c>
      <c r="E14" s="92">
        <v>6.01</v>
      </c>
      <c r="F14" s="92">
        <v>6.01</v>
      </c>
      <c r="G14" s="92">
        <v>6.01</v>
      </c>
      <c r="H14" s="92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91">
        <v>1</v>
      </c>
      <c r="E15" s="91">
        <v>1</v>
      </c>
      <c r="F15" s="91">
        <v>1</v>
      </c>
      <c r="G15" s="91">
        <v>1</v>
      </c>
      <c r="H15" s="91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2">
        <v>1</v>
      </c>
      <c r="E16" s="92">
        <v>1</v>
      </c>
      <c r="F16" s="92">
        <v>1</v>
      </c>
      <c r="G16" s="92">
        <v>1</v>
      </c>
      <c r="H16" s="92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2">
        <v>1</v>
      </c>
      <c r="E17" s="92">
        <v>1</v>
      </c>
      <c r="F17" s="92">
        <v>1</v>
      </c>
      <c r="G17" s="92">
        <v>1</v>
      </c>
      <c r="H17" s="92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5" customHeight="1" x14ac:dyDescent="0.25">
      <c r="C18" s="3" t="s">
        <v>270</v>
      </c>
      <c r="D18" s="92">
        <v>1</v>
      </c>
      <c r="E18" s="92">
        <v>1</v>
      </c>
      <c r="F18" s="92">
        <v>1</v>
      </c>
      <c r="G18" s="92">
        <v>1</v>
      </c>
      <c r="H18" s="92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91">
        <v>1</v>
      </c>
      <c r="E19" s="91">
        <v>1</v>
      </c>
      <c r="F19" s="91">
        <v>1</v>
      </c>
      <c r="G19" s="91">
        <v>1</v>
      </c>
      <c r="H19" s="91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2">
        <v>1</v>
      </c>
      <c r="E20" s="92">
        <v>1</v>
      </c>
      <c r="F20" s="92">
        <v>1</v>
      </c>
      <c r="G20" s="92">
        <v>1</v>
      </c>
      <c r="H20" s="92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2">
        <v>1</v>
      </c>
      <c r="E21" s="92">
        <v>1.86</v>
      </c>
      <c r="F21" s="92">
        <v>1.86</v>
      </c>
      <c r="G21" s="92">
        <v>1.86</v>
      </c>
      <c r="H21" s="92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2">
        <v>1</v>
      </c>
      <c r="E22" s="92">
        <v>3.01</v>
      </c>
      <c r="F22" s="92">
        <v>3.01</v>
      </c>
      <c r="G22" s="92">
        <v>3.01</v>
      </c>
      <c r="H22" s="92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91">
        <v>1</v>
      </c>
      <c r="E23" s="91">
        <v>1</v>
      </c>
      <c r="F23" s="91">
        <v>1</v>
      </c>
      <c r="G23" s="91">
        <v>1</v>
      </c>
      <c r="H23" s="91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2">
        <v>1</v>
      </c>
      <c r="E24" s="92">
        <v>1</v>
      </c>
      <c r="F24" s="92">
        <v>1</v>
      </c>
      <c r="G24" s="92">
        <v>1</v>
      </c>
      <c r="H24" s="92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2">
        <v>1</v>
      </c>
      <c r="E25" s="92">
        <v>1.86</v>
      </c>
      <c r="F25" s="92">
        <v>1.86</v>
      </c>
      <c r="G25" s="92">
        <v>1.86</v>
      </c>
      <c r="H25" s="92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2">
        <v>1</v>
      </c>
      <c r="E26" s="92">
        <v>3.01</v>
      </c>
      <c r="F26" s="92">
        <v>3.01</v>
      </c>
      <c r="G26" s="92">
        <v>3.01</v>
      </c>
      <c r="H26" s="92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70" customFormat="1" x14ac:dyDescent="0.25">
      <c r="A28" s="69" t="s">
        <v>271</v>
      </c>
    </row>
    <row r="29" spans="1:16" x14ac:dyDescent="0.25">
      <c r="A29" s="39" t="s">
        <v>272</v>
      </c>
      <c r="B29" s="4" t="s">
        <v>265</v>
      </c>
      <c r="C29" s="4" t="s">
        <v>273</v>
      </c>
      <c r="D29" s="72" t="s">
        <v>67</v>
      </c>
      <c r="E29" s="72" t="s">
        <v>77</v>
      </c>
      <c r="F29" s="72" t="s">
        <v>78</v>
      </c>
      <c r="G29" s="72" t="s">
        <v>79</v>
      </c>
      <c r="H29" s="72" t="s">
        <v>80</v>
      </c>
      <c r="I29" s="81"/>
      <c r="J29" s="81"/>
      <c r="K29" s="81"/>
      <c r="L29" s="81"/>
      <c r="M29" s="81"/>
      <c r="N29" s="81"/>
      <c r="O29" s="81"/>
      <c r="P29" s="81"/>
    </row>
    <row r="30" spans="1:16" x14ac:dyDescent="0.25">
      <c r="A30" s="4"/>
      <c r="B30" s="8" t="s">
        <v>81</v>
      </c>
      <c r="C30" s="3" t="s">
        <v>267</v>
      </c>
      <c r="D30" s="91">
        <v>1</v>
      </c>
      <c r="E30" s="91">
        <v>1</v>
      </c>
      <c r="F30" s="91">
        <v>1</v>
      </c>
      <c r="G30" s="91">
        <v>1</v>
      </c>
      <c r="H30" s="91">
        <v>1</v>
      </c>
      <c r="I30" s="82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2">
        <v>1</v>
      </c>
      <c r="E31" s="92">
        <v>1.6</v>
      </c>
      <c r="F31" s="92">
        <v>1.6</v>
      </c>
      <c r="G31" s="92">
        <v>1.6</v>
      </c>
      <c r="H31" s="92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2">
        <v>1</v>
      </c>
      <c r="E32" s="92">
        <v>3.41</v>
      </c>
      <c r="F32" s="92">
        <v>3.41</v>
      </c>
      <c r="G32" s="92">
        <v>3.41</v>
      </c>
      <c r="H32" s="92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274</v>
      </c>
      <c r="D33" s="92">
        <v>1</v>
      </c>
      <c r="E33" s="92">
        <v>12.33</v>
      </c>
      <c r="F33" s="92">
        <v>12.33</v>
      </c>
      <c r="G33" s="92">
        <v>12.33</v>
      </c>
      <c r="H33" s="92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91">
        <v>1</v>
      </c>
      <c r="E34" s="91">
        <v>1</v>
      </c>
      <c r="F34" s="91">
        <v>1</v>
      </c>
      <c r="G34" s="91">
        <v>1</v>
      </c>
      <c r="H34" s="91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2">
        <v>1</v>
      </c>
      <c r="E35" s="92">
        <v>1.92</v>
      </c>
      <c r="F35" s="92">
        <v>1.92</v>
      </c>
      <c r="G35" s="92">
        <v>1.92</v>
      </c>
      <c r="H35" s="92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2">
        <v>1</v>
      </c>
      <c r="E36" s="92">
        <v>4.66</v>
      </c>
      <c r="F36" s="92">
        <v>4.66</v>
      </c>
      <c r="G36" s="92">
        <v>4.66</v>
      </c>
      <c r="H36" s="92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274</v>
      </c>
      <c r="D37" s="92">
        <v>1</v>
      </c>
      <c r="E37" s="92">
        <v>9.68</v>
      </c>
      <c r="F37" s="92">
        <v>9.68</v>
      </c>
      <c r="G37" s="92">
        <v>9.68</v>
      </c>
      <c r="H37" s="92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91">
        <v>1</v>
      </c>
      <c r="E38" s="91">
        <v>1</v>
      </c>
      <c r="F38" s="91">
        <v>1</v>
      </c>
      <c r="G38" s="91">
        <v>1</v>
      </c>
      <c r="H38" s="91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2">
        <v>1</v>
      </c>
      <c r="E39" s="92">
        <v>1</v>
      </c>
      <c r="F39" s="92">
        <v>1</v>
      </c>
      <c r="G39" s="92">
        <v>1</v>
      </c>
      <c r="H39" s="92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2">
        <v>1</v>
      </c>
      <c r="E40" s="92">
        <v>2.58</v>
      </c>
      <c r="F40" s="92">
        <v>2.58</v>
      </c>
      <c r="G40" s="92">
        <v>2.58</v>
      </c>
      <c r="H40" s="92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274</v>
      </c>
      <c r="D41" s="92">
        <v>1</v>
      </c>
      <c r="E41" s="92">
        <v>9.6300000000000008</v>
      </c>
      <c r="F41" s="92">
        <v>9.6300000000000008</v>
      </c>
      <c r="G41" s="92">
        <v>9.6300000000000008</v>
      </c>
      <c r="H41" s="92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91">
        <v>1</v>
      </c>
      <c r="E42" s="91">
        <v>1</v>
      </c>
      <c r="F42" s="91">
        <v>1</v>
      </c>
      <c r="G42" s="91">
        <v>1</v>
      </c>
      <c r="H42" s="91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2">
        <v>1</v>
      </c>
      <c r="E43" s="92">
        <v>1</v>
      </c>
      <c r="F43" s="92">
        <v>1</v>
      </c>
      <c r="G43" s="92">
        <v>1</v>
      </c>
      <c r="H43" s="92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2">
        <v>1</v>
      </c>
      <c r="E44" s="92">
        <v>1</v>
      </c>
      <c r="F44" s="92">
        <v>1</v>
      </c>
      <c r="G44" s="92">
        <v>1</v>
      </c>
      <c r="H44" s="92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274</v>
      </c>
      <c r="D45" s="92">
        <v>1</v>
      </c>
      <c r="E45" s="92">
        <v>1</v>
      </c>
      <c r="F45" s="92">
        <v>1</v>
      </c>
      <c r="G45" s="92">
        <v>1</v>
      </c>
      <c r="H45" s="92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91">
        <v>1</v>
      </c>
      <c r="E46" s="91">
        <v>1</v>
      </c>
      <c r="F46" s="91">
        <v>1</v>
      </c>
      <c r="G46" s="91">
        <v>1</v>
      </c>
      <c r="H46" s="91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2">
        <v>1</v>
      </c>
      <c r="E47" s="92">
        <v>1.65</v>
      </c>
      <c r="F47" s="92">
        <v>1.65</v>
      </c>
      <c r="G47" s="92">
        <v>1.65</v>
      </c>
      <c r="H47" s="92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2">
        <v>1</v>
      </c>
      <c r="E48" s="92">
        <v>2.73</v>
      </c>
      <c r="F48" s="92">
        <v>2.73</v>
      </c>
      <c r="G48" s="92">
        <v>2.73</v>
      </c>
      <c r="H48" s="92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274</v>
      </c>
      <c r="D49" s="92">
        <v>1</v>
      </c>
      <c r="E49" s="92">
        <v>11.21</v>
      </c>
      <c r="F49" s="92">
        <v>11.21</v>
      </c>
      <c r="G49" s="92">
        <v>11.21</v>
      </c>
      <c r="H49" s="92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91">
        <v>1</v>
      </c>
      <c r="E50" s="91">
        <v>1</v>
      </c>
      <c r="F50" s="91">
        <v>1</v>
      </c>
      <c r="G50" s="91">
        <v>1</v>
      </c>
      <c r="H50" s="91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2">
        <v>1</v>
      </c>
      <c r="E51" s="92">
        <v>1.65</v>
      </c>
      <c r="F51" s="92">
        <v>1.65</v>
      </c>
      <c r="G51" s="92">
        <v>1.65</v>
      </c>
      <c r="H51" s="92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2">
        <v>1</v>
      </c>
      <c r="E52" s="92">
        <v>2.73</v>
      </c>
      <c r="F52" s="92">
        <v>2.73</v>
      </c>
      <c r="G52" s="92">
        <v>2.73</v>
      </c>
      <c r="H52" s="92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274</v>
      </c>
      <c r="D53" s="92">
        <v>1</v>
      </c>
      <c r="E53" s="92">
        <v>11.21</v>
      </c>
      <c r="F53" s="92">
        <v>11.21</v>
      </c>
      <c r="G53" s="92">
        <v>11.21</v>
      </c>
      <c r="H53" s="92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70" customFormat="1" x14ac:dyDescent="0.25">
      <c r="A55" s="69" t="s">
        <v>275</v>
      </c>
    </row>
    <row r="56" spans="1:16" ht="26.4" customHeight="1" x14ac:dyDescent="0.25">
      <c r="A56" s="39" t="s">
        <v>111</v>
      </c>
      <c r="B56" s="4" t="s">
        <v>265</v>
      </c>
      <c r="C56" s="71" t="s">
        <v>276</v>
      </c>
      <c r="D56" s="72" t="s">
        <v>112</v>
      </c>
      <c r="E56" s="72" t="s">
        <v>113</v>
      </c>
      <c r="F56" s="72" t="s">
        <v>114</v>
      </c>
      <c r="G56" s="72" t="s">
        <v>115</v>
      </c>
      <c r="H56" s="81"/>
      <c r="M56" s="81"/>
      <c r="N56" s="81"/>
      <c r="O56" s="81"/>
      <c r="P56" s="81"/>
    </row>
    <row r="57" spans="1:16" x14ac:dyDescent="0.25">
      <c r="A57" s="4"/>
      <c r="B57" s="8" t="s">
        <v>91</v>
      </c>
      <c r="C57" s="3" t="s">
        <v>277</v>
      </c>
      <c r="D57" s="91">
        <v>1</v>
      </c>
      <c r="E57" s="91">
        <v>1</v>
      </c>
      <c r="F57" s="91">
        <v>1</v>
      </c>
      <c r="G57" s="91">
        <v>1</v>
      </c>
      <c r="H57" s="39"/>
      <c r="M57" s="39"/>
      <c r="N57" s="39"/>
      <c r="O57" s="39"/>
      <c r="P57" s="39"/>
    </row>
    <row r="58" spans="1:16" x14ac:dyDescent="0.25">
      <c r="C58" s="3" t="s">
        <v>278</v>
      </c>
      <c r="D58" s="92">
        <v>10.675000000000001</v>
      </c>
      <c r="E58" s="92">
        <v>10.675000000000001</v>
      </c>
      <c r="F58" s="92">
        <v>10.675000000000001</v>
      </c>
      <c r="G58" s="92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277</v>
      </c>
      <c r="D59" s="91">
        <v>1</v>
      </c>
      <c r="E59" s="91">
        <v>1</v>
      </c>
      <c r="F59" s="91">
        <v>1</v>
      </c>
      <c r="G59" s="91">
        <v>1</v>
      </c>
      <c r="H59" s="39"/>
      <c r="M59" s="39"/>
      <c r="N59" s="39"/>
      <c r="O59" s="39"/>
      <c r="P59" s="39"/>
    </row>
    <row r="60" spans="1:16" x14ac:dyDescent="0.25">
      <c r="C60" s="3" t="s">
        <v>278</v>
      </c>
      <c r="D60" s="92">
        <v>10.675000000000001</v>
      </c>
      <c r="E60" s="92">
        <v>10.675000000000001</v>
      </c>
      <c r="F60" s="92">
        <v>10.675000000000001</v>
      </c>
      <c r="G60" s="92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277</v>
      </c>
      <c r="D61" s="91">
        <v>1</v>
      </c>
      <c r="E61" s="91">
        <v>1</v>
      </c>
      <c r="F61" s="91">
        <v>1</v>
      </c>
      <c r="G61" s="91">
        <v>1</v>
      </c>
      <c r="H61" s="39"/>
      <c r="M61" s="39"/>
      <c r="N61" s="39"/>
      <c r="O61" s="39"/>
      <c r="P61" s="39"/>
    </row>
    <row r="62" spans="1:16" x14ac:dyDescent="0.25">
      <c r="C62" s="3" t="s">
        <v>278</v>
      </c>
      <c r="D62" s="92">
        <v>10.675000000000001</v>
      </c>
      <c r="E62" s="92">
        <v>10.675000000000001</v>
      </c>
      <c r="F62" s="92">
        <v>10.675000000000001</v>
      </c>
      <c r="G62" s="92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70" customFormat="1" x14ac:dyDescent="0.25">
      <c r="A64" s="69" t="s">
        <v>279</v>
      </c>
    </row>
    <row r="65" spans="1:16" ht="26.4" customHeight="1" x14ac:dyDescent="0.25">
      <c r="A65" s="39" t="s">
        <v>118</v>
      </c>
      <c r="B65" s="4" t="s">
        <v>265</v>
      </c>
      <c r="C65" s="71" t="s">
        <v>280</v>
      </c>
      <c r="D65" s="72" t="s">
        <v>67</v>
      </c>
      <c r="E65" s="72" t="s">
        <v>77</v>
      </c>
      <c r="F65" s="72" t="s">
        <v>78</v>
      </c>
      <c r="G65" s="72" t="s">
        <v>79</v>
      </c>
      <c r="H65" s="83" t="s">
        <v>80</v>
      </c>
      <c r="I65" s="81"/>
      <c r="J65" s="81"/>
      <c r="K65" s="81"/>
      <c r="L65" s="81"/>
      <c r="M65" s="81"/>
      <c r="N65" s="81"/>
      <c r="O65" s="81"/>
      <c r="P65" s="81"/>
    </row>
    <row r="66" spans="1:16" x14ac:dyDescent="0.25">
      <c r="A66" s="84"/>
      <c r="B66" s="8" t="s">
        <v>68</v>
      </c>
      <c r="C66" s="3" t="s">
        <v>119</v>
      </c>
      <c r="D66" s="91">
        <v>1</v>
      </c>
      <c r="E66" s="91">
        <v>1</v>
      </c>
      <c r="F66" s="91">
        <v>1</v>
      </c>
      <c r="G66" s="91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2">
        <v>1.35</v>
      </c>
      <c r="E67" s="92">
        <v>1</v>
      </c>
      <c r="F67" s="92">
        <v>1</v>
      </c>
      <c r="G67" s="92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2">
        <v>1.35</v>
      </c>
      <c r="E68" s="92">
        <v>1</v>
      </c>
      <c r="F68" s="92">
        <v>1</v>
      </c>
      <c r="G68" s="92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2">
        <v>5.4</v>
      </c>
      <c r="E69" s="92">
        <v>1</v>
      </c>
      <c r="F69" s="92">
        <v>1</v>
      </c>
      <c r="G69" s="92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1">
        <v>1</v>
      </c>
      <c r="E70" s="91">
        <v>1</v>
      </c>
      <c r="F70" s="91">
        <v>1</v>
      </c>
      <c r="G70" s="91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2">
        <v>1.35</v>
      </c>
      <c r="E71" s="92">
        <v>1</v>
      </c>
      <c r="F71" s="92">
        <v>1</v>
      </c>
      <c r="G71" s="92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2">
        <v>1.35</v>
      </c>
      <c r="E72" s="92">
        <v>1</v>
      </c>
      <c r="F72" s="92">
        <v>1</v>
      </c>
      <c r="G72" s="92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2">
        <v>5.4</v>
      </c>
      <c r="E73" s="92">
        <v>1</v>
      </c>
      <c r="F73" s="92">
        <v>1</v>
      </c>
      <c r="G73" s="92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1">
        <v>1</v>
      </c>
      <c r="E74" s="91">
        <v>1</v>
      </c>
      <c r="F74" s="91">
        <v>1</v>
      </c>
      <c r="G74" s="91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2">
        <v>1.35</v>
      </c>
      <c r="E75" s="92">
        <v>1</v>
      </c>
      <c r="F75" s="92">
        <v>1</v>
      </c>
      <c r="G75" s="92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2">
        <v>1.35</v>
      </c>
      <c r="E76" s="92">
        <v>1</v>
      </c>
      <c r="F76" s="92">
        <v>1</v>
      </c>
      <c r="G76" s="92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2">
        <v>5.4</v>
      </c>
      <c r="E77" s="92">
        <v>1</v>
      </c>
      <c r="F77" s="92">
        <v>1</v>
      </c>
      <c r="G77" s="92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91">
        <v>1</v>
      </c>
      <c r="E78" s="91">
        <v>1</v>
      </c>
      <c r="F78" s="91">
        <v>1</v>
      </c>
      <c r="G78" s="91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2">
        <v>1</v>
      </c>
      <c r="E79" s="92">
        <v>1</v>
      </c>
      <c r="F79" s="92">
        <v>1</v>
      </c>
      <c r="G79" s="92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2">
        <v>1</v>
      </c>
      <c r="E80" s="92">
        <v>1</v>
      </c>
      <c r="F80" s="92">
        <v>1</v>
      </c>
      <c r="G80" s="92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2">
        <v>1</v>
      </c>
      <c r="E81" s="92">
        <v>1</v>
      </c>
      <c r="F81" s="92">
        <v>1</v>
      </c>
      <c r="G81" s="92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91">
        <v>1</v>
      </c>
      <c r="E82" s="91">
        <v>1</v>
      </c>
      <c r="F82" s="91">
        <v>1</v>
      </c>
      <c r="G82" s="91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2">
        <v>1</v>
      </c>
      <c r="E83" s="92">
        <v>2.2799999999999998</v>
      </c>
      <c r="F83" s="92">
        <v>1</v>
      </c>
      <c r="G83" s="92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2">
        <v>1</v>
      </c>
      <c r="E84" s="92">
        <v>4.62</v>
      </c>
      <c r="F84" s="92">
        <v>1</v>
      </c>
      <c r="G84" s="92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2">
        <v>1</v>
      </c>
      <c r="E85" s="92">
        <v>10.53</v>
      </c>
      <c r="F85" s="92">
        <v>1.47</v>
      </c>
      <c r="G85" s="92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91">
        <v>1</v>
      </c>
      <c r="E86" s="91">
        <v>1</v>
      </c>
      <c r="F86" s="91">
        <v>1</v>
      </c>
      <c r="G86" s="91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2">
        <v>1</v>
      </c>
      <c r="E87" s="92">
        <v>1.66</v>
      </c>
      <c r="F87" s="92">
        <v>1</v>
      </c>
      <c r="G87" s="92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2">
        <v>1</v>
      </c>
      <c r="E88" s="92">
        <v>2.5</v>
      </c>
      <c r="F88" s="92">
        <v>1</v>
      </c>
      <c r="G88" s="92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2">
        <v>1</v>
      </c>
      <c r="E89" s="92">
        <v>14.97</v>
      </c>
      <c r="F89" s="92">
        <v>1.92</v>
      </c>
      <c r="G89" s="92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91">
        <v>1</v>
      </c>
      <c r="E90" s="91">
        <v>1</v>
      </c>
      <c r="F90" s="91">
        <v>1</v>
      </c>
      <c r="G90" s="91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2">
        <v>1</v>
      </c>
      <c r="E91" s="92">
        <v>1.48</v>
      </c>
      <c r="F91" s="92">
        <v>1</v>
      </c>
      <c r="G91" s="92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2">
        <v>1</v>
      </c>
      <c r="E92" s="92">
        <v>2.84</v>
      </c>
      <c r="F92" s="92">
        <v>1</v>
      </c>
      <c r="G92" s="92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2">
        <v>1</v>
      </c>
      <c r="E93" s="92">
        <v>14.4</v>
      </c>
      <c r="F93" s="92">
        <v>3.69</v>
      </c>
      <c r="G93" s="92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91">
        <v>1</v>
      </c>
      <c r="E94" s="91">
        <v>1</v>
      </c>
      <c r="F94" s="91">
        <v>1</v>
      </c>
      <c r="G94" s="91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2">
        <v>1</v>
      </c>
      <c r="E95" s="92">
        <v>1.48</v>
      </c>
      <c r="F95" s="92">
        <v>1</v>
      </c>
      <c r="G95" s="92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2">
        <v>1</v>
      </c>
      <c r="E96" s="92">
        <v>2.84</v>
      </c>
      <c r="F96" s="92">
        <v>1</v>
      </c>
      <c r="G96" s="92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2">
        <v>1</v>
      </c>
      <c r="E97" s="92">
        <v>14.4</v>
      </c>
      <c r="F97" s="92">
        <v>3.69</v>
      </c>
      <c r="G97" s="92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91">
        <v>1</v>
      </c>
      <c r="E98" s="91">
        <v>1</v>
      </c>
      <c r="F98" s="91">
        <v>1</v>
      </c>
      <c r="G98" s="91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2">
        <v>1</v>
      </c>
      <c r="E99" s="92">
        <v>1.48</v>
      </c>
      <c r="F99" s="92">
        <v>1</v>
      </c>
      <c r="G99" s="92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2">
        <v>1</v>
      </c>
      <c r="E100" s="92">
        <v>2.84</v>
      </c>
      <c r="F100" s="92">
        <v>1</v>
      </c>
      <c r="G100" s="92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2">
        <v>1</v>
      </c>
      <c r="E101" s="92">
        <v>14.4</v>
      </c>
      <c r="F101" s="92">
        <v>3.69</v>
      </c>
      <c r="G101" s="92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70" customFormat="1" x14ac:dyDescent="0.25">
      <c r="A103" s="69" t="s">
        <v>281</v>
      </c>
    </row>
    <row r="104" spans="1:16" ht="26.4" customHeight="1" x14ac:dyDescent="0.25">
      <c r="A104" s="39" t="s">
        <v>81</v>
      </c>
      <c r="B104" s="84" t="s">
        <v>122</v>
      </c>
      <c r="C104" s="71" t="s">
        <v>280</v>
      </c>
      <c r="D104" s="72" t="s">
        <v>67</v>
      </c>
      <c r="E104" s="72" t="s">
        <v>77</v>
      </c>
      <c r="F104" s="72" t="s">
        <v>78</v>
      </c>
      <c r="G104" s="72" t="s">
        <v>79</v>
      </c>
      <c r="H104" s="83" t="s">
        <v>80</v>
      </c>
      <c r="I104" s="81"/>
      <c r="J104" s="81"/>
      <c r="K104" s="81"/>
      <c r="L104" s="81"/>
      <c r="M104" s="81"/>
      <c r="N104" s="81"/>
      <c r="O104" s="81"/>
      <c r="P104" s="81"/>
    </row>
    <row r="105" spans="1:16" x14ac:dyDescent="0.25">
      <c r="A105" s="4"/>
      <c r="C105" s="3" t="s">
        <v>119</v>
      </c>
      <c r="D105" s="91">
        <v>1</v>
      </c>
      <c r="E105" s="91">
        <v>1</v>
      </c>
      <c r="F105" s="91">
        <v>1</v>
      </c>
      <c r="G105" s="91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2">
        <v>1.26</v>
      </c>
      <c r="E106" s="92">
        <v>1.26</v>
      </c>
      <c r="F106" s="92">
        <v>1</v>
      </c>
      <c r="G106" s="92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2">
        <v>1.68</v>
      </c>
      <c r="E107" s="92">
        <v>1.68</v>
      </c>
      <c r="F107" s="92">
        <v>1</v>
      </c>
      <c r="G107" s="92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2">
        <v>2.65</v>
      </c>
      <c r="E108" s="92">
        <v>2.65</v>
      </c>
      <c r="F108" s="92">
        <v>2.0699999999999998</v>
      </c>
      <c r="G108" s="92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5" customFormat="1" x14ac:dyDescent="0.25">
      <c r="A110" s="94" t="s">
        <v>235</v>
      </c>
      <c r="H110" s="94"/>
    </row>
    <row r="111" spans="1:16" x14ac:dyDescent="0.25">
      <c r="A111" s="69" t="s">
        <v>264</v>
      </c>
      <c r="B111" s="70"/>
      <c r="C111" s="70"/>
      <c r="D111" s="70"/>
      <c r="E111" s="70"/>
      <c r="F111" s="70"/>
      <c r="G111" s="70"/>
      <c r="H111" s="70"/>
    </row>
    <row r="112" spans="1:16" x14ac:dyDescent="0.25">
      <c r="A112" s="39" t="s">
        <v>225</v>
      </c>
      <c r="B112" s="1" t="s">
        <v>265</v>
      </c>
      <c r="C112" s="1" t="s">
        <v>266</v>
      </c>
      <c r="D112" s="72" t="s">
        <v>67</v>
      </c>
      <c r="E112" s="72" t="s">
        <v>77</v>
      </c>
      <c r="F112" s="72" t="s">
        <v>78</v>
      </c>
      <c r="G112" s="72" t="s">
        <v>79</v>
      </c>
      <c r="H112" s="72" t="s">
        <v>80</v>
      </c>
    </row>
    <row r="113" spans="1:8" x14ac:dyDescent="0.25">
      <c r="A113" s="4"/>
      <c r="B113" s="8" t="s">
        <v>81</v>
      </c>
      <c r="C113" s="3" t="s">
        <v>267</v>
      </c>
      <c r="D113" s="93">
        <f t="shared" ref="D113:H122" si="0">D3*0.8</f>
        <v>0.8</v>
      </c>
      <c r="E113" s="93">
        <f t="shared" si="0"/>
        <v>0.8</v>
      </c>
      <c r="F113" s="93">
        <f t="shared" si="0"/>
        <v>0.8</v>
      </c>
      <c r="G113" s="93">
        <f t="shared" si="0"/>
        <v>0.8</v>
      </c>
      <c r="H113" s="93">
        <f t="shared" si="0"/>
        <v>0.8</v>
      </c>
    </row>
    <row r="114" spans="1:8" x14ac:dyDescent="0.25">
      <c r="C114" s="3" t="s">
        <v>268</v>
      </c>
      <c r="D114" s="93">
        <f t="shared" si="0"/>
        <v>0.8</v>
      </c>
      <c r="E114" s="93">
        <f t="shared" si="0"/>
        <v>1.3360000000000001</v>
      </c>
      <c r="F114" s="93">
        <f t="shared" si="0"/>
        <v>1.3360000000000001</v>
      </c>
      <c r="G114" s="93">
        <f t="shared" si="0"/>
        <v>1.3360000000000001</v>
      </c>
      <c r="H114" s="93">
        <f t="shared" si="0"/>
        <v>1.3360000000000001</v>
      </c>
    </row>
    <row r="115" spans="1:8" x14ac:dyDescent="0.25">
      <c r="C115" s="3" t="s">
        <v>269</v>
      </c>
      <c r="D115" s="93">
        <f t="shared" si="0"/>
        <v>0.8</v>
      </c>
      <c r="E115" s="93">
        <f t="shared" si="0"/>
        <v>1.9039999999999999</v>
      </c>
      <c r="F115" s="93">
        <f t="shared" si="0"/>
        <v>1.9039999999999999</v>
      </c>
      <c r="G115" s="93">
        <f t="shared" si="0"/>
        <v>1.9039999999999999</v>
      </c>
      <c r="H115" s="93">
        <f t="shared" si="0"/>
        <v>1.9039999999999999</v>
      </c>
    </row>
    <row r="116" spans="1:8" x14ac:dyDescent="0.25">
      <c r="C116" s="3" t="s">
        <v>270</v>
      </c>
      <c r="D116" s="93">
        <f t="shared" si="0"/>
        <v>0.8</v>
      </c>
      <c r="E116" s="93">
        <f t="shared" si="0"/>
        <v>5.0640000000000001</v>
      </c>
      <c r="F116" s="93">
        <f t="shared" si="0"/>
        <v>5.0640000000000001</v>
      </c>
      <c r="G116" s="93">
        <f t="shared" si="0"/>
        <v>5.0640000000000001</v>
      </c>
      <c r="H116" s="93">
        <f t="shared" si="0"/>
        <v>5.0640000000000001</v>
      </c>
    </row>
    <row r="117" spans="1:8" x14ac:dyDescent="0.25">
      <c r="B117" s="8" t="s">
        <v>82</v>
      </c>
      <c r="C117" s="3" t="s">
        <v>267</v>
      </c>
      <c r="D117" s="93">
        <f t="shared" si="0"/>
        <v>0.8</v>
      </c>
      <c r="E117" s="93">
        <f t="shared" si="0"/>
        <v>0.8</v>
      </c>
      <c r="F117" s="93">
        <f t="shared" si="0"/>
        <v>0.8</v>
      </c>
      <c r="G117" s="93">
        <f t="shared" si="0"/>
        <v>0.8</v>
      </c>
      <c r="H117" s="93">
        <f t="shared" si="0"/>
        <v>0.8</v>
      </c>
    </row>
    <row r="118" spans="1:8" x14ac:dyDescent="0.25">
      <c r="C118" s="3" t="s">
        <v>268</v>
      </c>
      <c r="D118" s="93">
        <f t="shared" si="0"/>
        <v>0.8</v>
      </c>
      <c r="E118" s="93">
        <f t="shared" si="0"/>
        <v>1.2400000000000002</v>
      </c>
      <c r="F118" s="93">
        <f t="shared" si="0"/>
        <v>1.2400000000000002</v>
      </c>
      <c r="G118" s="93">
        <f t="shared" si="0"/>
        <v>1.2400000000000002</v>
      </c>
      <c r="H118" s="93">
        <f t="shared" si="0"/>
        <v>1.2400000000000002</v>
      </c>
    </row>
    <row r="119" spans="1:8" x14ac:dyDescent="0.25">
      <c r="C119" s="3" t="s">
        <v>269</v>
      </c>
      <c r="D119" s="93">
        <f t="shared" si="0"/>
        <v>0.8</v>
      </c>
      <c r="E119" s="93">
        <f t="shared" si="0"/>
        <v>1.7440000000000002</v>
      </c>
      <c r="F119" s="93">
        <f t="shared" si="0"/>
        <v>1.7440000000000002</v>
      </c>
      <c r="G119" s="93">
        <f t="shared" si="0"/>
        <v>1.7440000000000002</v>
      </c>
      <c r="H119" s="93">
        <f t="shared" si="0"/>
        <v>1.7440000000000002</v>
      </c>
    </row>
    <row r="120" spans="1:8" x14ac:dyDescent="0.25">
      <c r="C120" s="3" t="s">
        <v>270</v>
      </c>
      <c r="D120" s="93">
        <f t="shared" si="0"/>
        <v>0.8</v>
      </c>
      <c r="E120" s="93">
        <f t="shared" si="0"/>
        <v>5.1120000000000001</v>
      </c>
      <c r="F120" s="93">
        <f t="shared" si="0"/>
        <v>5.1120000000000001</v>
      </c>
      <c r="G120" s="93">
        <f t="shared" si="0"/>
        <v>5.1120000000000001</v>
      </c>
      <c r="H120" s="93">
        <f t="shared" si="0"/>
        <v>5.1120000000000001</v>
      </c>
    </row>
    <row r="121" spans="1:8" x14ac:dyDescent="0.25">
      <c r="B121" s="8" t="s">
        <v>84</v>
      </c>
      <c r="C121" s="3" t="s">
        <v>267</v>
      </c>
      <c r="D121" s="93">
        <f t="shared" si="0"/>
        <v>0.8</v>
      </c>
      <c r="E121" s="93">
        <f t="shared" si="0"/>
        <v>0.8</v>
      </c>
      <c r="F121" s="93">
        <f t="shared" si="0"/>
        <v>0.8</v>
      </c>
      <c r="G121" s="93">
        <f t="shared" si="0"/>
        <v>0.8</v>
      </c>
      <c r="H121" s="93">
        <f t="shared" si="0"/>
        <v>0.8</v>
      </c>
    </row>
    <row r="122" spans="1:8" x14ac:dyDescent="0.25">
      <c r="C122" s="3" t="s">
        <v>268</v>
      </c>
      <c r="D122" s="93">
        <f t="shared" si="0"/>
        <v>0.8</v>
      </c>
      <c r="E122" s="93">
        <f t="shared" si="0"/>
        <v>0.8</v>
      </c>
      <c r="F122" s="93">
        <f t="shared" si="0"/>
        <v>0.8</v>
      </c>
      <c r="G122" s="93">
        <f t="shared" si="0"/>
        <v>0.8</v>
      </c>
      <c r="H122" s="93">
        <f t="shared" si="0"/>
        <v>0.8</v>
      </c>
    </row>
    <row r="123" spans="1:8" x14ac:dyDescent="0.25">
      <c r="C123" s="3" t="s">
        <v>269</v>
      </c>
      <c r="D123" s="93">
        <f t="shared" ref="D123:H132" si="1">D13*0.8</f>
        <v>0.8</v>
      </c>
      <c r="E123" s="93">
        <f t="shared" si="1"/>
        <v>2.2320000000000002</v>
      </c>
      <c r="F123" s="93">
        <f t="shared" si="1"/>
        <v>2.2320000000000002</v>
      </c>
      <c r="G123" s="93">
        <f t="shared" si="1"/>
        <v>2.2320000000000002</v>
      </c>
      <c r="H123" s="93">
        <f t="shared" si="1"/>
        <v>2.2320000000000002</v>
      </c>
    </row>
    <row r="124" spans="1:8" x14ac:dyDescent="0.25">
      <c r="C124" s="3" t="s">
        <v>270</v>
      </c>
      <c r="D124" s="93">
        <f t="shared" si="1"/>
        <v>0.8</v>
      </c>
      <c r="E124" s="93">
        <f t="shared" si="1"/>
        <v>4.8079999999999998</v>
      </c>
      <c r="F124" s="93">
        <f t="shared" si="1"/>
        <v>4.8079999999999998</v>
      </c>
      <c r="G124" s="93">
        <f t="shared" si="1"/>
        <v>4.8079999999999998</v>
      </c>
      <c r="H124" s="93">
        <f t="shared" si="1"/>
        <v>4.8079999999999998</v>
      </c>
    </row>
    <row r="125" spans="1:8" x14ac:dyDescent="0.25">
      <c r="B125" s="8" t="s">
        <v>85</v>
      </c>
      <c r="C125" s="3" t="s">
        <v>267</v>
      </c>
      <c r="D125" s="93">
        <f t="shared" si="1"/>
        <v>0.8</v>
      </c>
      <c r="E125" s="93">
        <f t="shared" si="1"/>
        <v>0.8</v>
      </c>
      <c r="F125" s="93">
        <f t="shared" si="1"/>
        <v>0.8</v>
      </c>
      <c r="G125" s="93">
        <f t="shared" si="1"/>
        <v>0.8</v>
      </c>
      <c r="H125" s="93">
        <f t="shared" si="1"/>
        <v>0.8</v>
      </c>
    </row>
    <row r="126" spans="1:8" x14ac:dyDescent="0.25">
      <c r="C126" s="3" t="s">
        <v>268</v>
      </c>
      <c r="D126" s="93">
        <f t="shared" si="1"/>
        <v>0.8</v>
      </c>
      <c r="E126" s="93">
        <f t="shared" si="1"/>
        <v>0.8</v>
      </c>
      <c r="F126" s="93">
        <f t="shared" si="1"/>
        <v>0.8</v>
      </c>
      <c r="G126" s="93">
        <f t="shared" si="1"/>
        <v>0.8</v>
      </c>
      <c r="H126" s="93">
        <f t="shared" si="1"/>
        <v>0.8</v>
      </c>
    </row>
    <row r="127" spans="1:8" x14ac:dyDescent="0.25">
      <c r="C127" s="3" t="s">
        <v>269</v>
      </c>
      <c r="D127" s="93">
        <f t="shared" si="1"/>
        <v>0.8</v>
      </c>
      <c r="E127" s="93">
        <f t="shared" si="1"/>
        <v>0.8</v>
      </c>
      <c r="F127" s="93">
        <f t="shared" si="1"/>
        <v>0.8</v>
      </c>
      <c r="G127" s="93">
        <f t="shared" si="1"/>
        <v>0.8</v>
      </c>
      <c r="H127" s="93">
        <f t="shared" si="1"/>
        <v>0.8</v>
      </c>
    </row>
    <row r="128" spans="1:8" x14ac:dyDescent="0.25">
      <c r="C128" s="3" t="s">
        <v>270</v>
      </c>
      <c r="D128" s="93">
        <f t="shared" si="1"/>
        <v>0.8</v>
      </c>
      <c r="E128" s="93">
        <f t="shared" si="1"/>
        <v>0.8</v>
      </c>
      <c r="F128" s="93">
        <f t="shared" si="1"/>
        <v>0.8</v>
      </c>
      <c r="G128" s="93">
        <f t="shared" si="1"/>
        <v>0.8</v>
      </c>
      <c r="H128" s="93">
        <f t="shared" si="1"/>
        <v>0.8</v>
      </c>
    </row>
    <row r="129" spans="1:8" x14ac:dyDescent="0.25">
      <c r="B129" s="8" t="s">
        <v>83</v>
      </c>
      <c r="C129" s="3" t="s">
        <v>267</v>
      </c>
      <c r="D129" s="93">
        <f t="shared" si="1"/>
        <v>0.8</v>
      </c>
      <c r="E129" s="93">
        <f t="shared" si="1"/>
        <v>0.8</v>
      </c>
      <c r="F129" s="93">
        <f t="shared" si="1"/>
        <v>0.8</v>
      </c>
      <c r="G129" s="93">
        <f t="shared" si="1"/>
        <v>0.8</v>
      </c>
      <c r="H129" s="93">
        <f t="shared" si="1"/>
        <v>0.8</v>
      </c>
    </row>
    <row r="130" spans="1:8" x14ac:dyDescent="0.25">
      <c r="C130" s="3" t="s">
        <v>268</v>
      </c>
      <c r="D130" s="93">
        <f t="shared" si="1"/>
        <v>0.8</v>
      </c>
      <c r="E130" s="93">
        <f t="shared" si="1"/>
        <v>0.8</v>
      </c>
      <c r="F130" s="93">
        <f t="shared" si="1"/>
        <v>0.8</v>
      </c>
      <c r="G130" s="93">
        <f t="shared" si="1"/>
        <v>0.8</v>
      </c>
      <c r="H130" s="93">
        <f t="shared" si="1"/>
        <v>0.8</v>
      </c>
    </row>
    <row r="131" spans="1:8" x14ac:dyDescent="0.25">
      <c r="C131" s="3" t="s">
        <v>269</v>
      </c>
      <c r="D131" s="93">
        <f t="shared" si="1"/>
        <v>0.8</v>
      </c>
      <c r="E131" s="93">
        <f t="shared" si="1"/>
        <v>1.4880000000000002</v>
      </c>
      <c r="F131" s="93">
        <f t="shared" si="1"/>
        <v>1.4880000000000002</v>
      </c>
      <c r="G131" s="93">
        <f t="shared" si="1"/>
        <v>1.4880000000000002</v>
      </c>
      <c r="H131" s="93">
        <f t="shared" si="1"/>
        <v>1.4880000000000002</v>
      </c>
    </row>
    <row r="132" spans="1:8" x14ac:dyDescent="0.25">
      <c r="C132" s="3" t="s">
        <v>270</v>
      </c>
      <c r="D132" s="93">
        <f t="shared" si="1"/>
        <v>0.8</v>
      </c>
      <c r="E132" s="93">
        <f t="shared" si="1"/>
        <v>2.4079999999999999</v>
      </c>
      <c r="F132" s="93">
        <f t="shared" si="1"/>
        <v>2.4079999999999999</v>
      </c>
      <c r="G132" s="93">
        <f t="shared" si="1"/>
        <v>2.4079999999999999</v>
      </c>
      <c r="H132" s="93">
        <f t="shared" si="1"/>
        <v>2.4079999999999999</v>
      </c>
    </row>
    <row r="133" spans="1:8" x14ac:dyDescent="0.25">
      <c r="B133" s="8" t="s">
        <v>89</v>
      </c>
      <c r="C133" s="3" t="s">
        <v>267</v>
      </c>
      <c r="D133" s="93">
        <f t="shared" ref="D133:H142" si="2">D23*0.8</f>
        <v>0.8</v>
      </c>
      <c r="E133" s="93">
        <f t="shared" si="2"/>
        <v>0.8</v>
      </c>
      <c r="F133" s="93">
        <f t="shared" si="2"/>
        <v>0.8</v>
      </c>
      <c r="G133" s="93">
        <f t="shared" si="2"/>
        <v>0.8</v>
      </c>
      <c r="H133" s="93">
        <f t="shared" si="2"/>
        <v>0.8</v>
      </c>
    </row>
    <row r="134" spans="1:8" x14ac:dyDescent="0.25">
      <c r="C134" s="3" t="s">
        <v>268</v>
      </c>
      <c r="D134" s="93">
        <f t="shared" si="2"/>
        <v>0.8</v>
      </c>
      <c r="E134" s="93">
        <f t="shared" si="2"/>
        <v>0.8</v>
      </c>
      <c r="F134" s="93">
        <f t="shared" si="2"/>
        <v>0.8</v>
      </c>
      <c r="G134" s="93">
        <f t="shared" si="2"/>
        <v>0.8</v>
      </c>
      <c r="H134" s="93">
        <f t="shared" si="2"/>
        <v>0.8</v>
      </c>
    </row>
    <row r="135" spans="1:8" x14ac:dyDescent="0.25">
      <c r="C135" s="3" t="s">
        <v>269</v>
      </c>
      <c r="D135" s="93">
        <f t="shared" si="2"/>
        <v>0.8</v>
      </c>
      <c r="E135" s="93">
        <f t="shared" si="2"/>
        <v>1.4880000000000002</v>
      </c>
      <c r="F135" s="93">
        <f t="shared" si="2"/>
        <v>1.4880000000000002</v>
      </c>
      <c r="G135" s="93">
        <f t="shared" si="2"/>
        <v>1.4880000000000002</v>
      </c>
      <c r="H135" s="93">
        <f t="shared" si="2"/>
        <v>1.4880000000000002</v>
      </c>
    </row>
    <row r="136" spans="1:8" x14ac:dyDescent="0.25">
      <c r="C136" s="3" t="s">
        <v>270</v>
      </c>
      <c r="D136" s="93">
        <f t="shared" si="2"/>
        <v>0.8</v>
      </c>
      <c r="E136" s="93">
        <f t="shared" si="2"/>
        <v>2.4079999999999999</v>
      </c>
      <c r="F136" s="93">
        <f t="shared" si="2"/>
        <v>2.4079999999999999</v>
      </c>
      <c r="G136" s="93">
        <f t="shared" si="2"/>
        <v>2.4079999999999999</v>
      </c>
      <c r="H136" s="93">
        <f t="shared" si="2"/>
        <v>2.4079999999999999</v>
      </c>
    </row>
    <row r="138" spans="1:8" x14ac:dyDescent="0.25">
      <c r="A138" s="69" t="s">
        <v>271</v>
      </c>
      <c r="B138" s="70"/>
      <c r="C138" s="70"/>
      <c r="D138" s="70"/>
      <c r="E138" s="70"/>
      <c r="F138" s="70"/>
      <c r="G138" s="70"/>
      <c r="H138" s="70"/>
    </row>
    <row r="139" spans="1:8" x14ac:dyDescent="0.25">
      <c r="A139" s="39" t="s">
        <v>272</v>
      </c>
      <c r="B139" s="4" t="s">
        <v>265</v>
      </c>
      <c r="C139" s="4" t="s">
        <v>273</v>
      </c>
      <c r="D139" s="72" t="s">
        <v>67</v>
      </c>
      <c r="E139" s="72" t="s">
        <v>77</v>
      </c>
      <c r="F139" s="72" t="s">
        <v>78</v>
      </c>
      <c r="G139" s="72" t="s">
        <v>79</v>
      </c>
      <c r="H139" s="72" t="s">
        <v>80</v>
      </c>
    </row>
    <row r="140" spans="1:8" x14ac:dyDescent="0.25">
      <c r="A140" s="4"/>
      <c r="B140" s="8" t="s">
        <v>81</v>
      </c>
      <c r="C140" s="3" t="s">
        <v>267</v>
      </c>
      <c r="D140" s="93">
        <f t="shared" ref="D140:H149" si="3">D30*0.7</f>
        <v>0.7</v>
      </c>
      <c r="E140" s="93">
        <f t="shared" si="3"/>
        <v>0.7</v>
      </c>
      <c r="F140" s="93">
        <f t="shared" si="3"/>
        <v>0.7</v>
      </c>
      <c r="G140" s="93">
        <f t="shared" si="3"/>
        <v>0.7</v>
      </c>
      <c r="H140" s="93">
        <f t="shared" si="3"/>
        <v>0.7</v>
      </c>
    </row>
    <row r="141" spans="1:8" x14ac:dyDescent="0.25">
      <c r="C141" s="3" t="s">
        <v>268</v>
      </c>
      <c r="D141" s="93">
        <f t="shared" si="3"/>
        <v>0.7</v>
      </c>
      <c r="E141" s="93">
        <f t="shared" si="3"/>
        <v>1.1199999999999999</v>
      </c>
      <c r="F141" s="93">
        <f t="shared" si="3"/>
        <v>1.1199999999999999</v>
      </c>
      <c r="G141" s="93">
        <f t="shared" si="3"/>
        <v>1.1199999999999999</v>
      </c>
      <c r="H141" s="93">
        <f t="shared" si="3"/>
        <v>1.1199999999999999</v>
      </c>
    </row>
    <row r="142" spans="1:8" x14ac:dyDescent="0.25">
      <c r="C142" s="3" t="s">
        <v>204</v>
      </c>
      <c r="D142" s="93">
        <f t="shared" si="3"/>
        <v>0.7</v>
      </c>
      <c r="E142" s="93">
        <f t="shared" si="3"/>
        <v>2.387</v>
      </c>
      <c r="F142" s="93">
        <f t="shared" si="3"/>
        <v>2.387</v>
      </c>
      <c r="G142" s="93">
        <f t="shared" si="3"/>
        <v>2.387</v>
      </c>
      <c r="H142" s="93">
        <f t="shared" si="3"/>
        <v>2.387</v>
      </c>
    </row>
    <row r="143" spans="1:8" x14ac:dyDescent="0.25">
      <c r="C143" s="3" t="s">
        <v>274</v>
      </c>
      <c r="D143" s="93">
        <f t="shared" si="3"/>
        <v>0.7</v>
      </c>
      <c r="E143" s="93">
        <f t="shared" si="3"/>
        <v>8.6310000000000002</v>
      </c>
      <c r="F143" s="93">
        <f t="shared" si="3"/>
        <v>8.6310000000000002</v>
      </c>
      <c r="G143" s="93">
        <f t="shared" si="3"/>
        <v>8.6310000000000002</v>
      </c>
      <c r="H143" s="93">
        <f t="shared" si="3"/>
        <v>8.6310000000000002</v>
      </c>
    </row>
    <row r="144" spans="1:8" x14ac:dyDescent="0.25">
      <c r="B144" s="8" t="s">
        <v>82</v>
      </c>
      <c r="C144" s="3" t="s">
        <v>267</v>
      </c>
      <c r="D144" s="93">
        <f t="shared" si="3"/>
        <v>0.7</v>
      </c>
      <c r="E144" s="93">
        <f t="shared" si="3"/>
        <v>0.7</v>
      </c>
      <c r="F144" s="93">
        <f t="shared" si="3"/>
        <v>0.7</v>
      </c>
      <c r="G144" s="93">
        <f t="shared" si="3"/>
        <v>0.7</v>
      </c>
      <c r="H144" s="93">
        <f t="shared" si="3"/>
        <v>0.7</v>
      </c>
    </row>
    <row r="145" spans="2:8" x14ac:dyDescent="0.25">
      <c r="C145" s="3" t="s">
        <v>268</v>
      </c>
      <c r="D145" s="93">
        <f t="shared" si="3"/>
        <v>0.7</v>
      </c>
      <c r="E145" s="93">
        <f t="shared" si="3"/>
        <v>1.3439999999999999</v>
      </c>
      <c r="F145" s="93">
        <f t="shared" si="3"/>
        <v>1.3439999999999999</v>
      </c>
      <c r="G145" s="93">
        <f t="shared" si="3"/>
        <v>1.3439999999999999</v>
      </c>
      <c r="H145" s="93">
        <f t="shared" si="3"/>
        <v>1.3439999999999999</v>
      </c>
    </row>
    <row r="146" spans="2:8" x14ac:dyDescent="0.25">
      <c r="C146" s="3" t="s">
        <v>204</v>
      </c>
      <c r="D146" s="93">
        <f t="shared" si="3"/>
        <v>0.7</v>
      </c>
      <c r="E146" s="93">
        <f t="shared" si="3"/>
        <v>3.262</v>
      </c>
      <c r="F146" s="93">
        <f t="shared" si="3"/>
        <v>3.262</v>
      </c>
      <c r="G146" s="93">
        <f t="shared" si="3"/>
        <v>3.262</v>
      </c>
      <c r="H146" s="93">
        <f t="shared" si="3"/>
        <v>3.262</v>
      </c>
    </row>
    <row r="147" spans="2:8" x14ac:dyDescent="0.25">
      <c r="C147" s="3" t="s">
        <v>274</v>
      </c>
      <c r="D147" s="93">
        <f t="shared" si="3"/>
        <v>0.7</v>
      </c>
      <c r="E147" s="93">
        <f t="shared" si="3"/>
        <v>6.7759999999999998</v>
      </c>
      <c r="F147" s="93">
        <f t="shared" si="3"/>
        <v>6.7759999999999998</v>
      </c>
      <c r="G147" s="93">
        <f t="shared" si="3"/>
        <v>6.7759999999999998</v>
      </c>
      <c r="H147" s="93">
        <f t="shared" si="3"/>
        <v>6.7759999999999998</v>
      </c>
    </row>
    <row r="148" spans="2:8" x14ac:dyDescent="0.25">
      <c r="B148" s="8" t="s">
        <v>84</v>
      </c>
      <c r="C148" s="3" t="s">
        <v>267</v>
      </c>
      <c r="D148" s="93">
        <f t="shared" si="3"/>
        <v>0.7</v>
      </c>
      <c r="E148" s="93">
        <f t="shared" si="3"/>
        <v>0.7</v>
      </c>
      <c r="F148" s="93">
        <f t="shared" si="3"/>
        <v>0.7</v>
      </c>
      <c r="G148" s="93">
        <f t="shared" si="3"/>
        <v>0.7</v>
      </c>
      <c r="H148" s="93">
        <f t="shared" si="3"/>
        <v>0.7</v>
      </c>
    </row>
    <row r="149" spans="2:8" x14ac:dyDescent="0.25">
      <c r="C149" s="3" t="s">
        <v>268</v>
      </c>
      <c r="D149" s="93">
        <f t="shared" si="3"/>
        <v>0.7</v>
      </c>
      <c r="E149" s="93">
        <f t="shared" si="3"/>
        <v>0.7</v>
      </c>
      <c r="F149" s="93">
        <f t="shared" si="3"/>
        <v>0.7</v>
      </c>
      <c r="G149" s="93">
        <f t="shared" si="3"/>
        <v>0.7</v>
      </c>
      <c r="H149" s="93">
        <f t="shared" si="3"/>
        <v>0.7</v>
      </c>
    </row>
    <row r="150" spans="2:8" x14ac:dyDescent="0.25">
      <c r="C150" s="3" t="s">
        <v>204</v>
      </c>
      <c r="D150" s="93">
        <f t="shared" ref="D150:H159" si="4">D40*0.7</f>
        <v>0.7</v>
      </c>
      <c r="E150" s="93">
        <f t="shared" si="4"/>
        <v>1.8059999999999998</v>
      </c>
      <c r="F150" s="93">
        <f t="shared" si="4"/>
        <v>1.8059999999999998</v>
      </c>
      <c r="G150" s="93">
        <f t="shared" si="4"/>
        <v>1.8059999999999998</v>
      </c>
      <c r="H150" s="93">
        <f t="shared" si="4"/>
        <v>1.8059999999999998</v>
      </c>
    </row>
    <row r="151" spans="2:8" x14ac:dyDescent="0.25">
      <c r="C151" s="3" t="s">
        <v>274</v>
      </c>
      <c r="D151" s="93">
        <f t="shared" si="4"/>
        <v>0.7</v>
      </c>
      <c r="E151" s="93">
        <f t="shared" si="4"/>
        <v>6.7410000000000005</v>
      </c>
      <c r="F151" s="93">
        <f t="shared" si="4"/>
        <v>6.7410000000000005</v>
      </c>
      <c r="G151" s="93">
        <f t="shared" si="4"/>
        <v>6.7410000000000005</v>
      </c>
      <c r="H151" s="93">
        <f t="shared" si="4"/>
        <v>6.7410000000000005</v>
      </c>
    </row>
    <row r="152" spans="2:8" x14ac:dyDescent="0.25">
      <c r="B152" s="8" t="s">
        <v>85</v>
      </c>
      <c r="C152" s="3" t="s">
        <v>267</v>
      </c>
      <c r="D152" s="93">
        <f t="shared" si="4"/>
        <v>0.7</v>
      </c>
      <c r="E152" s="93">
        <f t="shared" si="4"/>
        <v>0.7</v>
      </c>
      <c r="F152" s="93">
        <f t="shared" si="4"/>
        <v>0.7</v>
      </c>
      <c r="G152" s="93">
        <f t="shared" si="4"/>
        <v>0.7</v>
      </c>
      <c r="H152" s="93">
        <f t="shared" si="4"/>
        <v>0.7</v>
      </c>
    </row>
    <row r="153" spans="2:8" x14ac:dyDescent="0.25">
      <c r="C153" s="3" t="s">
        <v>268</v>
      </c>
      <c r="D153" s="93">
        <f t="shared" si="4"/>
        <v>0.7</v>
      </c>
      <c r="E153" s="93">
        <f t="shared" si="4"/>
        <v>0.7</v>
      </c>
      <c r="F153" s="93">
        <f t="shared" si="4"/>
        <v>0.7</v>
      </c>
      <c r="G153" s="93">
        <f t="shared" si="4"/>
        <v>0.7</v>
      </c>
      <c r="H153" s="93">
        <f t="shared" si="4"/>
        <v>0.7</v>
      </c>
    </row>
    <row r="154" spans="2:8" x14ac:dyDescent="0.25">
      <c r="C154" s="3" t="s">
        <v>204</v>
      </c>
      <c r="D154" s="93">
        <f t="shared" si="4"/>
        <v>0.7</v>
      </c>
      <c r="E154" s="93">
        <f t="shared" si="4"/>
        <v>0.7</v>
      </c>
      <c r="F154" s="93">
        <f t="shared" si="4"/>
        <v>0.7</v>
      </c>
      <c r="G154" s="93">
        <f t="shared" si="4"/>
        <v>0.7</v>
      </c>
      <c r="H154" s="93">
        <f t="shared" si="4"/>
        <v>0.7</v>
      </c>
    </row>
    <row r="155" spans="2:8" x14ac:dyDescent="0.25">
      <c r="C155" s="3" t="s">
        <v>274</v>
      </c>
      <c r="D155" s="93">
        <f t="shared" si="4"/>
        <v>0.7</v>
      </c>
      <c r="E155" s="93">
        <f t="shared" si="4"/>
        <v>0.7</v>
      </c>
      <c r="F155" s="93">
        <f t="shared" si="4"/>
        <v>0.7</v>
      </c>
      <c r="G155" s="93">
        <f t="shared" si="4"/>
        <v>0.7</v>
      </c>
      <c r="H155" s="93">
        <f t="shared" si="4"/>
        <v>0.7</v>
      </c>
    </row>
    <row r="156" spans="2:8" x14ac:dyDescent="0.25">
      <c r="B156" s="8" t="s">
        <v>83</v>
      </c>
      <c r="C156" s="3" t="s">
        <v>267</v>
      </c>
      <c r="D156" s="93">
        <f t="shared" si="4"/>
        <v>0.7</v>
      </c>
      <c r="E156" s="93">
        <f t="shared" si="4"/>
        <v>0.7</v>
      </c>
      <c r="F156" s="93">
        <f t="shared" si="4"/>
        <v>0.7</v>
      </c>
      <c r="G156" s="93">
        <f t="shared" si="4"/>
        <v>0.7</v>
      </c>
      <c r="H156" s="93">
        <f t="shared" si="4"/>
        <v>0.7</v>
      </c>
    </row>
    <row r="157" spans="2:8" x14ac:dyDescent="0.25">
      <c r="C157" s="3" t="s">
        <v>268</v>
      </c>
      <c r="D157" s="93">
        <f t="shared" si="4"/>
        <v>0.7</v>
      </c>
      <c r="E157" s="93">
        <f t="shared" si="4"/>
        <v>1.1549999999999998</v>
      </c>
      <c r="F157" s="93">
        <f t="shared" si="4"/>
        <v>1.1549999999999998</v>
      </c>
      <c r="G157" s="93">
        <f t="shared" si="4"/>
        <v>1.1549999999999998</v>
      </c>
      <c r="H157" s="93">
        <f t="shared" si="4"/>
        <v>1.1549999999999998</v>
      </c>
    </row>
    <row r="158" spans="2:8" x14ac:dyDescent="0.25">
      <c r="C158" s="3" t="s">
        <v>204</v>
      </c>
      <c r="D158" s="93">
        <f t="shared" si="4"/>
        <v>0.7</v>
      </c>
      <c r="E158" s="93">
        <f t="shared" si="4"/>
        <v>1.9109999999999998</v>
      </c>
      <c r="F158" s="93">
        <f t="shared" si="4"/>
        <v>1.9109999999999998</v>
      </c>
      <c r="G158" s="93">
        <f t="shared" si="4"/>
        <v>1.9109999999999998</v>
      </c>
      <c r="H158" s="93">
        <f t="shared" si="4"/>
        <v>1.9109999999999998</v>
      </c>
    </row>
    <row r="159" spans="2:8" x14ac:dyDescent="0.25">
      <c r="C159" s="3" t="s">
        <v>274</v>
      </c>
      <c r="D159" s="93">
        <f t="shared" si="4"/>
        <v>0.7</v>
      </c>
      <c r="E159" s="93">
        <f t="shared" si="4"/>
        <v>7.8470000000000004</v>
      </c>
      <c r="F159" s="93">
        <f t="shared" si="4"/>
        <v>7.8470000000000004</v>
      </c>
      <c r="G159" s="93">
        <f t="shared" si="4"/>
        <v>7.8470000000000004</v>
      </c>
      <c r="H159" s="93">
        <f t="shared" si="4"/>
        <v>7.8470000000000004</v>
      </c>
    </row>
    <row r="160" spans="2:8" x14ac:dyDescent="0.25">
      <c r="B160" s="8" t="s">
        <v>89</v>
      </c>
      <c r="C160" s="3" t="s">
        <v>267</v>
      </c>
      <c r="D160" s="93">
        <f t="shared" ref="D160:H169" si="5">D50*0.7</f>
        <v>0.7</v>
      </c>
      <c r="E160" s="93">
        <f t="shared" si="5"/>
        <v>0.7</v>
      </c>
      <c r="F160" s="93">
        <f t="shared" si="5"/>
        <v>0.7</v>
      </c>
      <c r="G160" s="93">
        <f t="shared" si="5"/>
        <v>0.7</v>
      </c>
      <c r="H160" s="93">
        <f t="shared" si="5"/>
        <v>0.7</v>
      </c>
    </row>
    <row r="161" spans="1:8" x14ac:dyDescent="0.25">
      <c r="C161" s="3" t="s">
        <v>268</v>
      </c>
      <c r="D161" s="93">
        <f t="shared" si="5"/>
        <v>0.7</v>
      </c>
      <c r="E161" s="93">
        <f t="shared" si="5"/>
        <v>1.1549999999999998</v>
      </c>
      <c r="F161" s="93">
        <f t="shared" si="5"/>
        <v>1.1549999999999998</v>
      </c>
      <c r="G161" s="93">
        <f t="shared" si="5"/>
        <v>1.1549999999999998</v>
      </c>
      <c r="H161" s="93">
        <f t="shared" si="5"/>
        <v>1.1549999999999998</v>
      </c>
    </row>
    <row r="162" spans="1:8" x14ac:dyDescent="0.25">
      <c r="C162" s="3" t="s">
        <v>204</v>
      </c>
      <c r="D162" s="93">
        <f t="shared" si="5"/>
        <v>0.7</v>
      </c>
      <c r="E162" s="93">
        <f t="shared" si="5"/>
        <v>1.9109999999999998</v>
      </c>
      <c r="F162" s="93">
        <f t="shared" si="5"/>
        <v>1.9109999999999998</v>
      </c>
      <c r="G162" s="93">
        <f t="shared" si="5"/>
        <v>1.9109999999999998</v>
      </c>
      <c r="H162" s="93">
        <f t="shared" si="5"/>
        <v>1.9109999999999998</v>
      </c>
    </row>
    <row r="163" spans="1:8" x14ac:dyDescent="0.25">
      <c r="C163" s="3" t="s">
        <v>274</v>
      </c>
      <c r="D163" s="93">
        <f t="shared" si="5"/>
        <v>0.7</v>
      </c>
      <c r="E163" s="93">
        <f t="shared" si="5"/>
        <v>7.8470000000000004</v>
      </c>
      <c r="F163" s="93">
        <f t="shared" si="5"/>
        <v>7.8470000000000004</v>
      </c>
      <c r="G163" s="93">
        <f t="shared" si="5"/>
        <v>7.8470000000000004</v>
      </c>
      <c r="H163" s="93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9" t="s">
        <v>275</v>
      </c>
      <c r="B165" s="70"/>
      <c r="C165" s="70"/>
      <c r="D165" s="70"/>
      <c r="E165" s="70"/>
      <c r="F165" s="70"/>
      <c r="G165" s="70"/>
      <c r="H165" s="70"/>
    </row>
    <row r="166" spans="1:8" ht="26.4" customHeight="1" x14ac:dyDescent="0.25">
      <c r="A166" s="39" t="s">
        <v>111</v>
      </c>
      <c r="B166" s="4" t="s">
        <v>265</v>
      </c>
      <c r="C166" s="71" t="s">
        <v>276</v>
      </c>
      <c r="D166" s="72" t="s">
        <v>112</v>
      </c>
      <c r="E166" s="72" t="s">
        <v>113</v>
      </c>
      <c r="F166" s="72" t="s">
        <v>114</v>
      </c>
      <c r="G166" s="72" t="s">
        <v>115</v>
      </c>
      <c r="H166" s="81"/>
    </row>
    <row r="167" spans="1:8" x14ac:dyDescent="0.25">
      <c r="A167" s="4"/>
      <c r="B167" s="8" t="s">
        <v>91</v>
      </c>
      <c r="C167" s="3" t="s">
        <v>277</v>
      </c>
      <c r="D167" s="93">
        <f t="shared" ref="D167:G172" si="6">D57*0.7</f>
        <v>0.7</v>
      </c>
      <c r="E167" s="93">
        <f t="shared" si="6"/>
        <v>0.7</v>
      </c>
      <c r="F167" s="93">
        <f t="shared" si="6"/>
        <v>0.7</v>
      </c>
      <c r="G167" s="93">
        <f t="shared" si="6"/>
        <v>0.7</v>
      </c>
      <c r="H167" s="39"/>
    </row>
    <row r="168" spans="1:8" x14ac:dyDescent="0.25">
      <c r="C168" s="3" t="s">
        <v>278</v>
      </c>
      <c r="D168" s="93">
        <f t="shared" si="6"/>
        <v>7.4725000000000001</v>
      </c>
      <c r="E168" s="93">
        <f t="shared" si="6"/>
        <v>7.4725000000000001</v>
      </c>
      <c r="F168" s="93">
        <f t="shared" si="6"/>
        <v>7.4725000000000001</v>
      </c>
      <c r="G168" s="93">
        <f t="shared" si="6"/>
        <v>7.4725000000000001</v>
      </c>
      <c r="H168" s="39"/>
    </row>
    <row r="169" spans="1:8" x14ac:dyDescent="0.25">
      <c r="B169" s="8" t="s">
        <v>92</v>
      </c>
      <c r="C169" s="3" t="s">
        <v>277</v>
      </c>
      <c r="D169" s="93">
        <f t="shared" si="6"/>
        <v>0.7</v>
      </c>
      <c r="E169" s="93">
        <f t="shared" si="6"/>
        <v>0.7</v>
      </c>
      <c r="F169" s="93">
        <f t="shared" si="6"/>
        <v>0.7</v>
      </c>
      <c r="G169" s="93">
        <f t="shared" si="6"/>
        <v>0.7</v>
      </c>
      <c r="H169" s="39"/>
    </row>
    <row r="170" spans="1:8" x14ac:dyDescent="0.25">
      <c r="C170" s="3" t="s">
        <v>278</v>
      </c>
      <c r="D170" s="93">
        <f t="shared" si="6"/>
        <v>7.4725000000000001</v>
      </c>
      <c r="E170" s="93">
        <f t="shared" si="6"/>
        <v>7.4725000000000001</v>
      </c>
      <c r="F170" s="93">
        <f t="shared" si="6"/>
        <v>7.4725000000000001</v>
      </c>
      <c r="G170" s="93">
        <f t="shared" si="6"/>
        <v>7.4725000000000001</v>
      </c>
      <c r="H170" s="39"/>
    </row>
    <row r="171" spans="1:8" x14ac:dyDescent="0.25">
      <c r="B171" s="8" t="s">
        <v>93</v>
      </c>
      <c r="C171" s="3" t="s">
        <v>277</v>
      </c>
      <c r="D171" s="93">
        <f t="shared" si="6"/>
        <v>0.7</v>
      </c>
      <c r="E171" s="93">
        <f t="shared" si="6"/>
        <v>0.7</v>
      </c>
      <c r="F171" s="93">
        <f t="shared" si="6"/>
        <v>0.7</v>
      </c>
      <c r="G171" s="93">
        <f t="shared" si="6"/>
        <v>0.7</v>
      </c>
      <c r="H171" s="39"/>
    </row>
    <row r="172" spans="1:8" x14ac:dyDescent="0.25">
      <c r="C172" s="3" t="s">
        <v>278</v>
      </c>
      <c r="D172" s="93">
        <f t="shared" si="6"/>
        <v>7.4725000000000001</v>
      </c>
      <c r="E172" s="93">
        <f t="shared" si="6"/>
        <v>7.4725000000000001</v>
      </c>
      <c r="F172" s="93">
        <f t="shared" si="6"/>
        <v>7.4725000000000001</v>
      </c>
      <c r="G172" s="93">
        <f t="shared" si="6"/>
        <v>7.4725000000000001</v>
      </c>
      <c r="H172" s="39"/>
    </row>
    <row r="173" spans="1:8" x14ac:dyDescent="0.25">
      <c r="C173" s="3"/>
      <c r="D173" s="3"/>
    </row>
    <row r="174" spans="1:8" x14ac:dyDescent="0.25">
      <c r="A174" s="69" t="s">
        <v>279</v>
      </c>
      <c r="B174" s="70"/>
      <c r="C174" s="70"/>
      <c r="D174" s="70"/>
      <c r="E174" s="70"/>
      <c r="F174" s="70"/>
      <c r="G174" s="70"/>
      <c r="H174" s="70"/>
    </row>
    <row r="175" spans="1:8" ht="26.4" customHeight="1" x14ac:dyDescent="0.25">
      <c r="A175" s="39" t="s">
        <v>118</v>
      </c>
      <c r="B175" s="4" t="s">
        <v>265</v>
      </c>
      <c r="C175" s="71" t="s">
        <v>280</v>
      </c>
      <c r="D175" s="72" t="s">
        <v>67</v>
      </c>
      <c r="E175" s="72" t="s">
        <v>77</v>
      </c>
      <c r="F175" s="72" t="s">
        <v>78</v>
      </c>
      <c r="G175" s="72" t="s">
        <v>79</v>
      </c>
      <c r="H175" s="83" t="s">
        <v>80</v>
      </c>
    </row>
    <row r="176" spans="1:8" x14ac:dyDescent="0.25">
      <c r="A176" s="84"/>
      <c r="B176" s="8" t="s">
        <v>68</v>
      </c>
      <c r="C176" s="3" t="s">
        <v>119</v>
      </c>
      <c r="D176" s="93">
        <f t="shared" ref="D176:G195" si="7">D66*0.7</f>
        <v>0.7</v>
      </c>
      <c r="E176" s="93">
        <f t="shared" si="7"/>
        <v>0.7</v>
      </c>
      <c r="F176" s="93">
        <f t="shared" si="7"/>
        <v>0.7</v>
      </c>
      <c r="G176" s="93">
        <f t="shared" si="7"/>
        <v>0.7</v>
      </c>
      <c r="H176" s="39">
        <v>0.9</v>
      </c>
    </row>
    <row r="177" spans="2:8" x14ac:dyDescent="0.25">
      <c r="C177" s="3" t="s">
        <v>120</v>
      </c>
      <c r="D177" s="93">
        <f t="shared" si="7"/>
        <v>0.94499999999999995</v>
      </c>
      <c r="E177" s="93">
        <f t="shared" si="7"/>
        <v>0.7</v>
      </c>
      <c r="F177" s="93">
        <f t="shared" si="7"/>
        <v>0.7</v>
      </c>
      <c r="G177" s="93">
        <f t="shared" si="7"/>
        <v>0.7</v>
      </c>
      <c r="H177" s="39">
        <v>0.9</v>
      </c>
    </row>
    <row r="178" spans="2:8" x14ac:dyDescent="0.25">
      <c r="C178" s="3" t="s">
        <v>121</v>
      </c>
      <c r="D178" s="93">
        <f t="shared" si="7"/>
        <v>0.94499999999999995</v>
      </c>
      <c r="E178" s="93">
        <f t="shared" si="7"/>
        <v>0.7</v>
      </c>
      <c r="F178" s="93">
        <f t="shared" si="7"/>
        <v>0.7</v>
      </c>
      <c r="G178" s="93">
        <f t="shared" si="7"/>
        <v>0.7</v>
      </c>
      <c r="H178" s="39">
        <v>0.9</v>
      </c>
    </row>
    <row r="179" spans="2:8" x14ac:dyDescent="0.25">
      <c r="C179" s="3" t="s">
        <v>122</v>
      </c>
      <c r="D179" s="93">
        <f t="shared" si="7"/>
        <v>3.78</v>
      </c>
      <c r="E179" s="93">
        <f t="shared" si="7"/>
        <v>0.7</v>
      </c>
      <c r="F179" s="93">
        <f t="shared" si="7"/>
        <v>0.7</v>
      </c>
      <c r="G179" s="93">
        <f t="shared" si="7"/>
        <v>0.7</v>
      </c>
      <c r="H179" s="39">
        <v>0.9</v>
      </c>
    </row>
    <row r="180" spans="2:8" x14ac:dyDescent="0.25">
      <c r="B180" s="8" t="s">
        <v>69</v>
      </c>
      <c r="C180" s="3" t="s">
        <v>119</v>
      </c>
      <c r="D180" s="93">
        <f t="shared" si="7"/>
        <v>0.7</v>
      </c>
      <c r="E180" s="93">
        <f t="shared" si="7"/>
        <v>0.7</v>
      </c>
      <c r="F180" s="93">
        <f t="shared" si="7"/>
        <v>0.7</v>
      </c>
      <c r="G180" s="93">
        <f t="shared" si="7"/>
        <v>0.7</v>
      </c>
      <c r="H180" s="39">
        <v>0.9</v>
      </c>
    </row>
    <row r="181" spans="2:8" x14ac:dyDescent="0.25">
      <c r="C181" s="3" t="s">
        <v>120</v>
      </c>
      <c r="D181" s="93">
        <f t="shared" si="7"/>
        <v>0.94499999999999995</v>
      </c>
      <c r="E181" s="93">
        <f t="shared" si="7"/>
        <v>0.7</v>
      </c>
      <c r="F181" s="93">
        <f t="shared" si="7"/>
        <v>0.7</v>
      </c>
      <c r="G181" s="93">
        <f t="shared" si="7"/>
        <v>0.7</v>
      </c>
      <c r="H181" s="39">
        <v>0.9</v>
      </c>
    </row>
    <row r="182" spans="2:8" x14ac:dyDescent="0.25">
      <c r="C182" s="3" t="s">
        <v>121</v>
      </c>
      <c r="D182" s="93">
        <f t="shared" si="7"/>
        <v>0.94499999999999995</v>
      </c>
      <c r="E182" s="93">
        <f t="shared" si="7"/>
        <v>0.7</v>
      </c>
      <c r="F182" s="93">
        <f t="shared" si="7"/>
        <v>0.7</v>
      </c>
      <c r="G182" s="93">
        <f t="shared" si="7"/>
        <v>0.7</v>
      </c>
      <c r="H182" s="39">
        <v>0.9</v>
      </c>
    </row>
    <row r="183" spans="2:8" x14ac:dyDescent="0.25">
      <c r="C183" s="3" t="s">
        <v>122</v>
      </c>
      <c r="D183" s="93">
        <f t="shared" si="7"/>
        <v>3.78</v>
      </c>
      <c r="E183" s="93">
        <f t="shared" si="7"/>
        <v>0.7</v>
      </c>
      <c r="F183" s="93">
        <f t="shared" si="7"/>
        <v>0.7</v>
      </c>
      <c r="G183" s="93">
        <f t="shared" si="7"/>
        <v>0.7</v>
      </c>
      <c r="H183" s="39">
        <v>0.9</v>
      </c>
    </row>
    <row r="184" spans="2:8" x14ac:dyDescent="0.25">
      <c r="B184" s="8" t="s">
        <v>70</v>
      </c>
      <c r="C184" s="3" t="s">
        <v>119</v>
      </c>
      <c r="D184" s="93">
        <f t="shared" si="7"/>
        <v>0.7</v>
      </c>
      <c r="E184" s="93">
        <f t="shared" si="7"/>
        <v>0.7</v>
      </c>
      <c r="F184" s="93">
        <f t="shared" si="7"/>
        <v>0.7</v>
      </c>
      <c r="G184" s="93">
        <f t="shared" si="7"/>
        <v>0.7</v>
      </c>
      <c r="H184" s="39">
        <v>0.9</v>
      </c>
    </row>
    <row r="185" spans="2:8" x14ac:dyDescent="0.25">
      <c r="C185" s="3" t="s">
        <v>120</v>
      </c>
      <c r="D185" s="93">
        <f t="shared" si="7"/>
        <v>0.94499999999999995</v>
      </c>
      <c r="E185" s="93">
        <f t="shared" si="7"/>
        <v>0.7</v>
      </c>
      <c r="F185" s="93">
        <f t="shared" si="7"/>
        <v>0.7</v>
      </c>
      <c r="G185" s="93">
        <f t="shared" si="7"/>
        <v>0.7</v>
      </c>
      <c r="H185" s="39">
        <v>0.9</v>
      </c>
    </row>
    <row r="186" spans="2:8" x14ac:dyDescent="0.25">
      <c r="C186" s="3" t="s">
        <v>121</v>
      </c>
      <c r="D186" s="93">
        <f t="shared" si="7"/>
        <v>0.94499999999999995</v>
      </c>
      <c r="E186" s="93">
        <f t="shared" si="7"/>
        <v>0.7</v>
      </c>
      <c r="F186" s="93">
        <f t="shared" si="7"/>
        <v>0.7</v>
      </c>
      <c r="G186" s="93">
        <f t="shared" si="7"/>
        <v>0.7</v>
      </c>
      <c r="H186" s="39">
        <v>0.9</v>
      </c>
    </row>
    <row r="187" spans="2:8" x14ac:dyDescent="0.25">
      <c r="C187" s="3" t="s">
        <v>122</v>
      </c>
      <c r="D187" s="93">
        <f t="shared" si="7"/>
        <v>3.78</v>
      </c>
      <c r="E187" s="93">
        <f t="shared" si="7"/>
        <v>0.7</v>
      </c>
      <c r="F187" s="93">
        <f t="shared" si="7"/>
        <v>0.7</v>
      </c>
      <c r="G187" s="93">
        <f t="shared" si="7"/>
        <v>0.7</v>
      </c>
      <c r="H187" s="39">
        <v>0.9</v>
      </c>
    </row>
    <row r="188" spans="2:8" x14ac:dyDescent="0.25">
      <c r="B188" s="8" t="s">
        <v>72</v>
      </c>
      <c r="C188" s="3" t="s">
        <v>119</v>
      </c>
      <c r="D188" s="93">
        <f t="shared" si="7"/>
        <v>0.7</v>
      </c>
      <c r="E188" s="93">
        <f t="shared" si="7"/>
        <v>0.7</v>
      </c>
      <c r="F188" s="93">
        <f t="shared" si="7"/>
        <v>0.7</v>
      </c>
      <c r="G188" s="93">
        <f t="shared" si="7"/>
        <v>0.7</v>
      </c>
      <c r="H188" s="39">
        <v>0.9</v>
      </c>
    </row>
    <row r="189" spans="2:8" x14ac:dyDescent="0.25">
      <c r="C189" s="3" t="s">
        <v>120</v>
      </c>
      <c r="D189" s="93">
        <f t="shared" si="7"/>
        <v>0.7</v>
      </c>
      <c r="E189" s="93">
        <f t="shared" si="7"/>
        <v>0.7</v>
      </c>
      <c r="F189" s="93">
        <f t="shared" si="7"/>
        <v>0.7</v>
      </c>
      <c r="G189" s="93">
        <f t="shared" si="7"/>
        <v>0.7</v>
      </c>
      <c r="H189" s="39">
        <v>0.9</v>
      </c>
    </row>
    <row r="190" spans="2:8" x14ac:dyDescent="0.25">
      <c r="C190" s="3" t="s">
        <v>121</v>
      </c>
      <c r="D190" s="93">
        <f t="shared" si="7"/>
        <v>0.7</v>
      </c>
      <c r="E190" s="93">
        <f t="shared" si="7"/>
        <v>0.7</v>
      </c>
      <c r="F190" s="93">
        <f t="shared" si="7"/>
        <v>0.7</v>
      </c>
      <c r="G190" s="93">
        <f t="shared" si="7"/>
        <v>0.7</v>
      </c>
      <c r="H190" s="39">
        <v>0.9</v>
      </c>
    </row>
    <row r="191" spans="2:8" x14ac:dyDescent="0.25">
      <c r="C191" s="3" t="s">
        <v>122</v>
      </c>
      <c r="D191" s="93">
        <f t="shared" si="7"/>
        <v>0.7</v>
      </c>
      <c r="E191" s="93">
        <f t="shared" si="7"/>
        <v>0.7</v>
      </c>
      <c r="F191" s="93">
        <f t="shared" si="7"/>
        <v>0.7</v>
      </c>
      <c r="G191" s="93">
        <f t="shared" si="7"/>
        <v>0.7</v>
      </c>
      <c r="H191" s="39">
        <v>0.9</v>
      </c>
    </row>
    <row r="192" spans="2:8" x14ac:dyDescent="0.25">
      <c r="B192" s="8" t="s">
        <v>81</v>
      </c>
      <c r="C192" s="3" t="s">
        <v>119</v>
      </c>
      <c r="D192" s="93">
        <f t="shared" si="7"/>
        <v>0.7</v>
      </c>
      <c r="E192" s="93">
        <f t="shared" si="7"/>
        <v>0.7</v>
      </c>
      <c r="F192" s="93">
        <f t="shared" si="7"/>
        <v>0.7</v>
      </c>
      <c r="G192" s="93">
        <f t="shared" si="7"/>
        <v>0.7</v>
      </c>
      <c r="H192" s="39">
        <v>0.9</v>
      </c>
    </row>
    <row r="193" spans="2:8" x14ac:dyDescent="0.25">
      <c r="C193" s="3" t="s">
        <v>120</v>
      </c>
      <c r="D193" s="93">
        <f t="shared" si="7"/>
        <v>0.7</v>
      </c>
      <c r="E193" s="93">
        <f t="shared" si="7"/>
        <v>1.5959999999999999</v>
      </c>
      <c r="F193" s="93">
        <f t="shared" si="7"/>
        <v>0.7</v>
      </c>
      <c r="G193" s="93">
        <f t="shared" si="7"/>
        <v>0.7</v>
      </c>
      <c r="H193" s="39">
        <v>0.9</v>
      </c>
    </row>
    <row r="194" spans="2:8" x14ac:dyDescent="0.25">
      <c r="C194" s="3" t="s">
        <v>121</v>
      </c>
      <c r="D194" s="93">
        <f t="shared" si="7"/>
        <v>0.7</v>
      </c>
      <c r="E194" s="93">
        <f t="shared" si="7"/>
        <v>3.234</v>
      </c>
      <c r="F194" s="93">
        <f t="shared" si="7"/>
        <v>0.7</v>
      </c>
      <c r="G194" s="93">
        <f t="shared" si="7"/>
        <v>0.7</v>
      </c>
      <c r="H194" s="39">
        <v>0.9</v>
      </c>
    </row>
    <row r="195" spans="2:8" x14ac:dyDescent="0.25">
      <c r="C195" s="3" t="s">
        <v>122</v>
      </c>
      <c r="D195" s="93">
        <f t="shared" si="7"/>
        <v>0.7</v>
      </c>
      <c r="E195" s="93">
        <f t="shared" si="7"/>
        <v>7.3709999999999987</v>
      </c>
      <c r="F195" s="93">
        <f t="shared" si="7"/>
        <v>1.0289999999999999</v>
      </c>
      <c r="G195" s="93">
        <f t="shared" si="7"/>
        <v>1.7989999999999997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3">
        <f t="shared" ref="D196:G215" si="8">D86*0.7</f>
        <v>0.7</v>
      </c>
      <c r="E196" s="93">
        <f t="shared" si="8"/>
        <v>0.7</v>
      </c>
      <c r="F196" s="93">
        <f t="shared" si="8"/>
        <v>0.7</v>
      </c>
      <c r="G196" s="93">
        <f t="shared" si="8"/>
        <v>0.7</v>
      </c>
      <c r="H196" s="39">
        <v>0.9</v>
      </c>
    </row>
    <row r="197" spans="2:8" x14ac:dyDescent="0.25">
      <c r="C197" s="3" t="s">
        <v>120</v>
      </c>
      <c r="D197" s="93">
        <f t="shared" si="8"/>
        <v>0.7</v>
      </c>
      <c r="E197" s="93">
        <f t="shared" si="8"/>
        <v>1.1619999999999999</v>
      </c>
      <c r="F197" s="93">
        <f t="shared" si="8"/>
        <v>0.7</v>
      </c>
      <c r="G197" s="93">
        <f t="shared" si="8"/>
        <v>0.7</v>
      </c>
      <c r="H197" s="39">
        <v>0.9</v>
      </c>
    </row>
    <row r="198" spans="2:8" x14ac:dyDescent="0.25">
      <c r="C198" s="3" t="s">
        <v>121</v>
      </c>
      <c r="D198" s="93">
        <f t="shared" si="8"/>
        <v>0.7</v>
      </c>
      <c r="E198" s="93">
        <f t="shared" si="8"/>
        <v>1.75</v>
      </c>
      <c r="F198" s="93">
        <f t="shared" si="8"/>
        <v>0.7</v>
      </c>
      <c r="G198" s="93">
        <f t="shared" si="8"/>
        <v>0.7</v>
      </c>
      <c r="H198" s="39">
        <v>0.9</v>
      </c>
    </row>
    <row r="199" spans="2:8" x14ac:dyDescent="0.25">
      <c r="C199" s="3" t="s">
        <v>122</v>
      </c>
      <c r="D199" s="93">
        <f t="shared" si="8"/>
        <v>0.7</v>
      </c>
      <c r="E199" s="93">
        <f t="shared" si="8"/>
        <v>10.478999999999999</v>
      </c>
      <c r="F199" s="93">
        <f t="shared" si="8"/>
        <v>1.3439999999999999</v>
      </c>
      <c r="G199" s="93">
        <f t="shared" si="8"/>
        <v>1.3439999999999999</v>
      </c>
      <c r="H199" s="39">
        <v>0.9</v>
      </c>
    </row>
    <row r="200" spans="2:8" x14ac:dyDescent="0.25">
      <c r="B200" s="8" t="s">
        <v>84</v>
      </c>
      <c r="C200" s="3" t="s">
        <v>119</v>
      </c>
      <c r="D200" s="93">
        <f t="shared" si="8"/>
        <v>0.7</v>
      </c>
      <c r="E200" s="93">
        <f t="shared" si="8"/>
        <v>0.7</v>
      </c>
      <c r="F200" s="93">
        <f t="shared" si="8"/>
        <v>0.7</v>
      </c>
      <c r="G200" s="93">
        <f t="shared" si="8"/>
        <v>0.7</v>
      </c>
      <c r="H200" s="39">
        <v>0.9</v>
      </c>
    </row>
    <row r="201" spans="2:8" x14ac:dyDescent="0.25">
      <c r="C201" s="3" t="s">
        <v>120</v>
      </c>
      <c r="D201" s="93">
        <f t="shared" si="8"/>
        <v>0.7</v>
      </c>
      <c r="E201" s="93">
        <f t="shared" si="8"/>
        <v>1.036</v>
      </c>
      <c r="F201" s="93">
        <f t="shared" si="8"/>
        <v>0.7</v>
      </c>
      <c r="G201" s="93">
        <f t="shared" si="8"/>
        <v>0.7</v>
      </c>
      <c r="H201" s="39">
        <v>0.9</v>
      </c>
    </row>
    <row r="202" spans="2:8" x14ac:dyDescent="0.25">
      <c r="C202" s="3" t="s">
        <v>121</v>
      </c>
      <c r="D202" s="93">
        <f t="shared" si="8"/>
        <v>0.7</v>
      </c>
      <c r="E202" s="93">
        <f t="shared" si="8"/>
        <v>1.9879999999999998</v>
      </c>
      <c r="F202" s="93">
        <f t="shared" si="8"/>
        <v>0.7</v>
      </c>
      <c r="G202" s="93">
        <f t="shared" si="8"/>
        <v>0.7</v>
      </c>
      <c r="H202" s="39">
        <v>0.9</v>
      </c>
    </row>
    <row r="203" spans="2:8" x14ac:dyDescent="0.25">
      <c r="C203" s="3" t="s">
        <v>122</v>
      </c>
      <c r="D203" s="93">
        <f t="shared" si="8"/>
        <v>0.7</v>
      </c>
      <c r="E203" s="93">
        <f t="shared" si="8"/>
        <v>10.08</v>
      </c>
      <c r="F203" s="93">
        <f t="shared" si="8"/>
        <v>2.5829999999999997</v>
      </c>
      <c r="G203" s="93">
        <f t="shared" si="8"/>
        <v>2.5829999999999997</v>
      </c>
      <c r="H203" s="39">
        <v>0.9</v>
      </c>
    </row>
    <row r="204" spans="2:8" x14ac:dyDescent="0.25">
      <c r="B204" s="8" t="s">
        <v>83</v>
      </c>
      <c r="C204" s="3" t="s">
        <v>119</v>
      </c>
      <c r="D204" s="93">
        <f t="shared" si="8"/>
        <v>0.7</v>
      </c>
      <c r="E204" s="93">
        <f t="shared" si="8"/>
        <v>0.7</v>
      </c>
      <c r="F204" s="93">
        <f t="shared" si="8"/>
        <v>0.7</v>
      </c>
      <c r="G204" s="93">
        <f t="shared" si="8"/>
        <v>0.7</v>
      </c>
      <c r="H204" s="39">
        <v>0.9</v>
      </c>
    </row>
    <row r="205" spans="2:8" x14ac:dyDescent="0.25">
      <c r="C205" s="3" t="s">
        <v>120</v>
      </c>
      <c r="D205" s="93">
        <f t="shared" si="8"/>
        <v>0.7</v>
      </c>
      <c r="E205" s="93">
        <f t="shared" si="8"/>
        <v>1.036</v>
      </c>
      <c r="F205" s="93">
        <f t="shared" si="8"/>
        <v>0.7</v>
      </c>
      <c r="G205" s="93">
        <f t="shared" si="8"/>
        <v>0.7</v>
      </c>
      <c r="H205" s="39">
        <v>0.9</v>
      </c>
    </row>
    <row r="206" spans="2:8" x14ac:dyDescent="0.25">
      <c r="C206" s="3" t="s">
        <v>121</v>
      </c>
      <c r="D206" s="93">
        <f t="shared" si="8"/>
        <v>0.7</v>
      </c>
      <c r="E206" s="93">
        <f t="shared" si="8"/>
        <v>1.9879999999999998</v>
      </c>
      <c r="F206" s="93">
        <f t="shared" si="8"/>
        <v>0.7</v>
      </c>
      <c r="G206" s="93">
        <f t="shared" si="8"/>
        <v>0.7</v>
      </c>
      <c r="H206" s="39">
        <v>0.9</v>
      </c>
    </row>
    <row r="207" spans="2:8" x14ac:dyDescent="0.25">
      <c r="C207" s="3" t="s">
        <v>122</v>
      </c>
      <c r="D207" s="93">
        <f t="shared" si="8"/>
        <v>0.7</v>
      </c>
      <c r="E207" s="93">
        <f t="shared" si="8"/>
        <v>10.08</v>
      </c>
      <c r="F207" s="93">
        <f t="shared" si="8"/>
        <v>2.5829999999999997</v>
      </c>
      <c r="G207" s="93">
        <f t="shared" si="8"/>
        <v>2.5829999999999997</v>
      </c>
      <c r="H207" s="39">
        <v>0.9</v>
      </c>
    </row>
    <row r="208" spans="2:8" x14ac:dyDescent="0.25">
      <c r="B208" s="8" t="s">
        <v>86</v>
      </c>
      <c r="C208" s="3" t="s">
        <v>119</v>
      </c>
      <c r="D208" s="93">
        <f t="shared" si="8"/>
        <v>0.7</v>
      </c>
      <c r="E208" s="93">
        <f t="shared" si="8"/>
        <v>0.7</v>
      </c>
      <c r="F208" s="93">
        <f t="shared" si="8"/>
        <v>0.7</v>
      </c>
      <c r="G208" s="93">
        <f t="shared" si="8"/>
        <v>0.7</v>
      </c>
      <c r="H208" s="39">
        <v>0.9</v>
      </c>
    </row>
    <row r="209" spans="1:9" x14ac:dyDescent="0.25">
      <c r="C209" s="3" t="s">
        <v>120</v>
      </c>
      <c r="D209" s="93">
        <f t="shared" si="8"/>
        <v>0.7</v>
      </c>
      <c r="E209" s="93">
        <f t="shared" si="8"/>
        <v>1.036</v>
      </c>
      <c r="F209" s="93">
        <f t="shared" si="8"/>
        <v>0.7</v>
      </c>
      <c r="G209" s="93">
        <f t="shared" si="8"/>
        <v>0.7</v>
      </c>
      <c r="H209" s="39">
        <v>0.9</v>
      </c>
    </row>
    <row r="210" spans="1:9" x14ac:dyDescent="0.25">
      <c r="C210" s="3" t="s">
        <v>121</v>
      </c>
      <c r="D210" s="93">
        <f t="shared" si="8"/>
        <v>0.7</v>
      </c>
      <c r="E210" s="93">
        <f t="shared" si="8"/>
        <v>1.9879999999999998</v>
      </c>
      <c r="F210" s="93">
        <f t="shared" si="8"/>
        <v>0.7</v>
      </c>
      <c r="G210" s="93">
        <f t="shared" si="8"/>
        <v>0.7</v>
      </c>
      <c r="H210" s="39">
        <v>0.9</v>
      </c>
    </row>
    <row r="211" spans="1:9" x14ac:dyDescent="0.25">
      <c r="C211" s="3" t="s">
        <v>122</v>
      </c>
      <c r="D211" s="93">
        <f t="shared" si="8"/>
        <v>0.7</v>
      </c>
      <c r="E211" s="93">
        <f t="shared" si="8"/>
        <v>10.08</v>
      </c>
      <c r="F211" s="93">
        <f t="shared" si="8"/>
        <v>2.5829999999999997</v>
      </c>
      <c r="G211" s="93">
        <f t="shared" si="8"/>
        <v>2.5829999999999997</v>
      </c>
      <c r="H211" s="39">
        <v>0.9</v>
      </c>
    </row>
    <row r="213" spans="1:9" x14ac:dyDescent="0.25">
      <c r="A213" s="69" t="s">
        <v>281</v>
      </c>
      <c r="B213" s="70"/>
      <c r="C213" s="70"/>
      <c r="D213" s="70"/>
      <c r="E213" s="70"/>
      <c r="F213" s="70"/>
      <c r="G213" s="70"/>
      <c r="H213" s="70"/>
    </row>
    <row r="214" spans="1:9" ht="26.4" customHeight="1" x14ac:dyDescent="0.25">
      <c r="A214" s="39" t="s">
        <v>81</v>
      </c>
      <c r="B214" s="84" t="s">
        <v>122</v>
      </c>
      <c r="C214" s="71" t="s">
        <v>280</v>
      </c>
      <c r="D214" s="72" t="s">
        <v>67</v>
      </c>
      <c r="E214" s="72" t="s">
        <v>77</v>
      </c>
      <c r="F214" s="72" t="s">
        <v>78</v>
      </c>
      <c r="G214" s="72" t="s">
        <v>79</v>
      </c>
      <c r="H214" s="83" t="s">
        <v>80</v>
      </c>
    </row>
    <row r="215" spans="1:9" x14ac:dyDescent="0.25">
      <c r="A215" s="4"/>
      <c r="C215" s="3" t="s">
        <v>119</v>
      </c>
      <c r="D215" s="93">
        <f t="shared" ref="D215:G218" si="9">D105*0.7</f>
        <v>0.7</v>
      </c>
      <c r="E215" s="93">
        <f t="shared" si="9"/>
        <v>0.7</v>
      </c>
      <c r="F215" s="93">
        <f t="shared" si="9"/>
        <v>0.7</v>
      </c>
      <c r="G215" s="93">
        <f t="shared" si="9"/>
        <v>0.7</v>
      </c>
      <c r="H215" s="39">
        <v>0.9</v>
      </c>
    </row>
    <row r="216" spans="1:9" x14ac:dyDescent="0.25">
      <c r="C216" s="3" t="s">
        <v>120</v>
      </c>
      <c r="D216" s="93">
        <f t="shared" si="9"/>
        <v>0.8819999999999999</v>
      </c>
      <c r="E216" s="93">
        <f t="shared" si="9"/>
        <v>0.8819999999999999</v>
      </c>
      <c r="F216" s="93">
        <f t="shared" si="9"/>
        <v>0.7</v>
      </c>
      <c r="G216" s="93">
        <f t="shared" si="9"/>
        <v>0.7</v>
      </c>
      <c r="H216" s="39">
        <v>0.9</v>
      </c>
    </row>
    <row r="217" spans="1:9" x14ac:dyDescent="0.25">
      <c r="C217" s="3" t="s">
        <v>121</v>
      </c>
      <c r="D217" s="93">
        <f t="shared" si="9"/>
        <v>1.1759999999999999</v>
      </c>
      <c r="E217" s="93">
        <f t="shared" si="9"/>
        <v>1.1759999999999999</v>
      </c>
      <c r="F217" s="93">
        <f t="shared" si="9"/>
        <v>0.7</v>
      </c>
      <c r="G217" s="93">
        <f t="shared" si="9"/>
        <v>0.7</v>
      </c>
      <c r="H217" s="39">
        <v>0.9</v>
      </c>
    </row>
    <row r="218" spans="1:9" x14ac:dyDescent="0.25">
      <c r="C218" s="3" t="s">
        <v>122</v>
      </c>
      <c r="D218" s="93">
        <f t="shared" si="9"/>
        <v>1.8549999999999998</v>
      </c>
      <c r="E218" s="93">
        <f t="shared" si="9"/>
        <v>1.8549999999999998</v>
      </c>
      <c r="F218" s="93">
        <f t="shared" si="9"/>
        <v>1.4489999999999998</v>
      </c>
      <c r="G218" s="93">
        <f t="shared" si="9"/>
        <v>1.4489999999999998</v>
      </c>
      <c r="H218" s="39">
        <v>0.9</v>
      </c>
    </row>
    <row r="220" spans="1:9" s="95" customFormat="1" x14ac:dyDescent="0.25">
      <c r="A220" s="94" t="s">
        <v>239</v>
      </c>
      <c r="H220" s="94"/>
    </row>
    <row r="221" spans="1:9" x14ac:dyDescent="0.25">
      <c r="A221" s="69" t="s">
        <v>264</v>
      </c>
      <c r="B221" s="70"/>
      <c r="C221" s="70"/>
      <c r="D221" s="70"/>
      <c r="E221" s="70"/>
      <c r="F221" s="70"/>
      <c r="G221" s="70"/>
      <c r="H221" s="70"/>
      <c r="I221" s="70"/>
    </row>
    <row r="222" spans="1:9" x14ac:dyDescent="0.25">
      <c r="A222" s="39" t="s">
        <v>225</v>
      </c>
      <c r="B222" s="1" t="s">
        <v>265</v>
      </c>
      <c r="C222" s="1" t="s">
        <v>266</v>
      </c>
      <c r="D222" s="72" t="s">
        <v>67</v>
      </c>
      <c r="E222" s="72" t="s">
        <v>77</v>
      </c>
      <c r="F222" s="72" t="s">
        <v>78</v>
      </c>
      <c r="G222" s="72" t="s">
        <v>79</v>
      </c>
      <c r="H222" s="72" t="s">
        <v>80</v>
      </c>
      <c r="I222" s="81"/>
    </row>
    <row r="223" spans="1:9" x14ac:dyDescent="0.25">
      <c r="A223" s="4"/>
      <c r="B223" s="8" t="s">
        <v>81</v>
      </c>
      <c r="C223" s="3" t="s">
        <v>267</v>
      </c>
      <c r="D223" s="93">
        <f t="shared" ref="D223:H232" si="10">D3*1.2</f>
        <v>1.2</v>
      </c>
      <c r="E223" s="93">
        <f t="shared" si="10"/>
        <v>1.2</v>
      </c>
      <c r="F223" s="93">
        <f t="shared" si="10"/>
        <v>1.2</v>
      </c>
      <c r="G223" s="93">
        <f t="shared" si="10"/>
        <v>1.2</v>
      </c>
      <c r="H223" s="93">
        <f t="shared" si="10"/>
        <v>1.2</v>
      </c>
      <c r="I223" s="39"/>
    </row>
    <row r="224" spans="1:9" x14ac:dyDescent="0.25">
      <c r="C224" s="3" t="s">
        <v>268</v>
      </c>
      <c r="D224" s="93">
        <f t="shared" si="10"/>
        <v>1.2</v>
      </c>
      <c r="E224" s="93">
        <f t="shared" si="10"/>
        <v>2.004</v>
      </c>
      <c r="F224" s="93">
        <f t="shared" si="10"/>
        <v>2.004</v>
      </c>
      <c r="G224" s="93">
        <f t="shared" si="10"/>
        <v>2.004</v>
      </c>
      <c r="H224" s="93">
        <f t="shared" si="10"/>
        <v>2.004</v>
      </c>
      <c r="I224" s="39"/>
    </row>
    <row r="225" spans="2:9" x14ac:dyDescent="0.25">
      <c r="C225" s="3" t="s">
        <v>269</v>
      </c>
      <c r="D225" s="93">
        <f t="shared" si="10"/>
        <v>1.2</v>
      </c>
      <c r="E225" s="93">
        <f t="shared" si="10"/>
        <v>2.8559999999999999</v>
      </c>
      <c r="F225" s="93">
        <f t="shared" si="10"/>
        <v>2.8559999999999999</v>
      </c>
      <c r="G225" s="93">
        <f t="shared" si="10"/>
        <v>2.8559999999999999</v>
      </c>
      <c r="H225" s="93">
        <f t="shared" si="10"/>
        <v>2.8559999999999999</v>
      </c>
      <c r="I225" s="39"/>
    </row>
    <row r="226" spans="2:9" x14ac:dyDescent="0.25">
      <c r="C226" s="3" t="s">
        <v>270</v>
      </c>
      <c r="D226" s="93">
        <f t="shared" si="10"/>
        <v>1.2</v>
      </c>
      <c r="E226" s="93">
        <f t="shared" si="10"/>
        <v>7.5960000000000001</v>
      </c>
      <c r="F226" s="93">
        <f t="shared" si="10"/>
        <v>7.5960000000000001</v>
      </c>
      <c r="G226" s="93">
        <f t="shared" si="10"/>
        <v>7.5960000000000001</v>
      </c>
      <c r="H226" s="93">
        <f t="shared" si="10"/>
        <v>7.5960000000000001</v>
      </c>
      <c r="I226" s="39"/>
    </row>
    <row r="227" spans="2:9" x14ac:dyDescent="0.25">
      <c r="B227" s="8" t="s">
        <v>82</v>
      </c>
      <c r="C227" s="3" t="s">
        <v>267</v>
      </c>
      <c r="D227" s="93">
        <f t="shared" si="10"/>
        <v>1.2</v>
      </c>
      <c r="E227" s="93">
        <f t="shared" si="10"/>
        <v>1.2</v>
      </c>
      <c r="F227" s="93">
        <f t="shared" si="10"/>
        <v>1.2</v>
      </c>
      <c r="G227" s="93">
        <f t="shared" si="10"/>
        <v>1.2</v>
      </c>
      <c r="H227" s="93">
        <f t="shared" si="10"/>
        <v>1.2</v>
      </c>
      <c r="I227" s="39"/>
    </row>
    <row r="228" spans="2:9" x14ac:dyDescent="0.25">
      <c r="C228" s="3" t="s">
        <v>268</v>
      </c>
      <c r="D228" s="93">
        <f t="shared" si="10"/>
        <v>1.2</v>
      </c>
      <c r="E228" s="93">
        <f t="shared" si="10"/>
        <v>1.8599999999999999</v>
      </c>
      <c r="F228" s="93">
        <f t="shared" si="10"/>
        <v>1.8599999999999999</v>
      </c>
      <c r="G228" s="93">
        <f t="shared" si="10"/>
        <v>1.8599999999999999</v>
      </c>
      <c r="H228" s="93">
        <f t="shared" si="10"/>
        <v>1.8599999999999999</v>
      </c>
      <c r="I228" s="39"/>
    </row>
    <row r="229" spans="2:9" x14ac:dyDescent="0.25">
      <c r="C229" s="3" t="s">
        <v>269</v>
      </c>
      <c r="D229" s="93">
        <f t="shared" si="10"/>
        <v>1.2</v>
      </c>
      <c r="E229" s="93">
        <f t="shared" si="10"/>
        <v>2.6160000000000001</v>
      </c>
      <c r="F229" s="93">
        <f t="shared" si="10"/>
        <v>2.6160000000000001</v>
      </c>
      <c r="G229" s="93">
        <f t="shared" si="10"/>
        <v>2.6160000000000001</v>
      </c>
      <c r="H229" s="93">
        <f t="shared" si="10"/>
        <v>2.6160000000000001</v>
      </c>
      <c r="I229" s="39"/>
    </row>
    <row r="230" spans="2:9" x14ac:dyDescent="0.25">
      <c r="C230" s="3" t="s">
        <v>270</v>
      </c>
      <c r="D230" s="93">
        <f t="shared" si="10"/>
        <v>1.2</v>
      </c>
      <c r="E230" s="93">
        <f t="shared" si="10"/>
        <v>7.6679999999999993</v>
      </c>
      <c r="F230" s="93">
        <f t="shared" si="10"/>
        <v>7.6679999999999993</v>
      </c>
      <c r="G230" s="93">
        <f t="shared" si="10"/>
        <v>7.6679999999999993</v>
      </c>
      <c r="H230" s="93">
        <f t="shared" si="10"/>
        <v>7.6679999999999993</v>
      </c>
      <c r="I230" s="39"/>
    </row>
    <row r="231" spans="2:9" x14ac:dyDescent="0.25">
      <c r="B231" s="8" t="s">
        <v>84</v>
      </c>
      <c r="C231" s="3" t="s">
        <v>267</v>
      </c>
      <c r="D231" s="93">
        <f t="shared" si="10"/>
        <v>1.2</v>
      </c>
      <c r="E231" s="93">
        <f t="shared" si="10"/>
        <v>1.2</v>
      </c>
      <c r="F231" s="93">
        <f t="shared" si="10"/>
        <v>1.2</v>
      </c>
      <c r="G231" s="93">
        <f t="shared" si="10"/>
        <v>1.2</v>
      </c>
      <c r="H231" s="93">
        <f t="shared" si="10"/>
        <v>1.2</v>
      </c>
      <c r="I231" s="39"/>
    </row>
    <row r="232" spans="2:9" x14ac:dyDescent="0.25">
      <c r="C232" s="3" t="s">
        <v>268</v>
      </c>
      <c r="D232" s="93">
        <f t="shared" si="10"/>
        <v>1.2</v>
      </c>
      <c r="E232" s="93">
        <f t="shared" si="10"/>
        <v>1.2</v>
      </c>
      <c r="F232" s="93">
        <f t="shared" si="10"/>
        <v>1.2</v>
      </c>
      <c r="G232" s="93">
        <f t="shared" si="10"/>
        <v>1.2</v>
      </c>
      <c r="H232" s="93">
        <f t="shared" si="10"/>
        <v>1.2</v>
      </c>
      <c r="I232" s="39"/>
    </row>
    <row r="233" spans="2:9" x14ac:dyDescent="0.25">
      <c r="C233" s="3" t="s">
        <v>269</v>
      </c>
      <c r="D233" s="93">
        <f t="shared" ref="D233:H242" si="11">D13*1.2</f>
        <v>1.2</v>
      </c>
      <c r="E233" s="93">
        <f t="shared" si="11"/>
        <v>3.3479999999999999</v>
      </c>
      <c r="F233" s="93">
        <f t="shared" si="11"/>
        <v>3.3479999999999999</v>
      </c>
      <c r="G233" s="93">
        <f t="shared" si="11"/>
        <v>3.3479999999999999</v>
      </c>
      <c r="H233" s="93">
        <f t="shared" si="11"/>
        <v>3.3479999999999999</v>
      </c>
      <c r="I233" s="39"/>
    </row>
    <row r="234" spans="2:9" x14ac:dyDescent="0.25">
      <c r="C234" s="3" t="s">
        <v>270</v>
      </c>
      <c r="D234" s="93">
        <f t="shared" si="11"/>
        <v>1.2</v>
      </c>
      <c r="E234" s="93">
        <f t="shared" si="11"/>
        <v>7.2119999999999997</v>
      </c>
      <c r="F234" s="93">
        <f t="shared" si="11"/>
        <v>7.2119999999999997</v>
      </c>
      <c r="G234" s="93">
        <f t="shared" si="11"/>
        <v>7.2119999999999997</v>
      </c>
      <c r="H234" s="93">
        <f t="shared" si="11"/>
        <v>7.2119999999999997</v>
      </c>
      <c r="I234" s="39"/>
    </row>
    <row r="235" spans="2:9" x14ac:dyDescent="0.25">
      <c r="B235" s="8" t="s">
        <v>85</v>
      </c>
      <c r="C235" s="3" t="s">
        <v>267</v>
      </c>
      <c r="D235" s="93">
        <f t="shared" si="11"/>
        <v>1.2</v>
      </c>
      <c r="E235" s="93">
        <f t="shared" si="11"/>
        <v>1.2</v>
      </c>
      <c r="F235" s="93">
        <f t="shared" si="11"/>
        <v>1.2</v>
      </c>
      <c r="G235" s="93">
        <f t="shared" si="11"/>
        <v>1.2</v>
      </c>
      <c r="H235" s="93">
        <f t="shared" si="11"/>
        <v>1.2</v>
      </c>
      <c r="I235" s="39"/>
    </row>
    <row r="236" spans="2:9" x14ac:dyDescent="0.25">
      <c r="C236" s="3" t="s">
        <v>268</v>
      </c>
      <c r="D236" s="93">
        <f t="shared" si="11"/>
        <v>1.2</v>
      </c>
      <c r="E236" s="93">
        <f t="shared" si="11"/>
        <v>1.2</v>
      </c>
      <c r="F236" s="93">
        <f t="shared" si="11"/>
        <v>1.2</v>
      </c>
      <c r="G236" s="93">
        <f t="shared" si="11"/>
        <v>1.2</v>
      </c>
      <c r="H236" s="93">
        <f t="shared" si="11"/>
        <v>1.2</v>
      </c>
      <c r="I236" s="39"/>
    </row>
    <row r="237" spans="2:9" x14ac:dyDescent="0.25">
      <c r="C237" s="3" t="s">
        <v>269</v>
      </c>
      <c r="D237" s="93">
        <f t="shared" si="11"/>
        <v>1.2</v>
      </c>
      <c r="E237" s="93">
        <f t="shared" si="11"/>
        <v>1.2</v>
      </c>
      <c r="F237" s="93">
        <f t="shared" si="11"/>
        <v>1.2</v>
      </c>
      <c r="G237" s="93">
        <f t="shared" si="11"/>
        <v>1.2</v>
      </c>
      <c r="H237" s="93">
        <f t="shared" si="11"/>
        <v>1.2</v>
      </c>
      <c r="I237" s="39"/>
    </row>
    <row r="238" spans="2:9" x14ac:dyDescent="0.25">
      <c r="C238" s="3" t="s">
        <v>270</v>
      </c>
      <c r="D238" s="93">
        <f t="shared" si="11"/>
        <v>1.2</v>
      </c>
      <c r="E238" s="93">
        <f t="shared" si="11"/>
        <v>1.2</v>
      </c>
      <c r="F238" s="93">
        <f t="shared" si="11"/>
        <v>1.2</v>
      </c>
      <c r="G238" s="93">
        <f t="shared" si="11"/>
        <v>1.2</v>
      </c>
      <c r="H238" s="93">
        <f t="shared" si="11"/>
        <v>1.2</v>
      </c>
      <c r="I238" s="39"/>
    </row>
    <row r="239" spans="2:9" x14ac:dyDescent="0.25">
      <c r="B239" s="8" t="s">
        <v>83</v>
      </c>
      <c r="C239" s="3" t="s">
        <v>267</v>
      </c>
      <c r="D239" s="93">
        <f t="shared" si="11"/>
        <v>1.2</v>
      </c>
      <c r="E239" s="93">
        <f t="shared" si="11"/>
        <v>1.2</v>
      </c>
      <c r="F239" s="93">
        <f t="shared" si="11"/>
        <v>1.2</v>
      </c>
      <c r="G239" s="93">
        <f t="shared" si="11"/>
        <v>1.2</v>
      </c>
      <c r="H239" s="93">
        <f t="shared" si="11"/>
        <v>1.2</v>
      </c>
      <c r="I239" s="39"/>
    </row>
    <row r="240" spans="2:9" x14ac:dyDescent="0.25">
      <c r="C240" s="3" t="s">
        <v>268</v>
      </c>
      <c r="D240" s="93">
        <f t="shared" si="11"/>
        <v>1.2</v>
      </c>
      <c r="E240" s="93">
        <f t="shared" si="11"/>
        <v>1.2</v>
      </c>
      <c r="F240" s="93">
        <f t="shared" si="11"/>
        <v>1.2</v>
      </c>
      <c r="G240" s="93">
        <f t="shared" si="11"/>
        <v>1.2</v>
      </c>
      <c r="H240" s="93">
        <f t="shared" si="11"/>
        <v>1.2</v>
      </c>
      <c r="I240" s="39"/>
    </row>
    <row r="241" spans="1:9" x14ac:dyDescent="0.25">
      <c r="C241" s="3" t="s">
        <v>269</v>
      </c>
      <c r="D241" s="93">
        <f t="shared" si="11"/>
        <v>1.2</v>
      </c>
      <c r="E241" s="93">
        <f t="shared" si="11"/>
        <v>2.2320000000000002</v>
      </c>
      <c r="F241" s="93">
        <f t="shared" si="11"/>
        <v>2.2320000000000002</v>
      </c>
      <c r="G241" s="93">
        <f t="shared" si="11"/>
        <v>2.2320000000000002</v>
      </c>
      <c r="H241" s="93">
        <f t="shared" si="11"/>
        <v>2.2320000000000002</v>
      </c>
      <c r="I241" s="39"/>
    </row>
    <row r="242" spans="1:9" x14ac:dyDescent="0.25">
      <c r="C242" s="3" t="s">
        <v>270</v>
      </c>
      <c r="D242" s="93">
        <f t="shared" si="11"/>
        <v>1.2</v>
      </c>
      <c r="E242" s="93">
        <f t="shared" si="11"/>
        <v>3.6119999999999997</v>
      </c>
      <c r="F242" s="93">
        <f t="shared" si="11"/>
        <v>3.6119999999999997</v>
      </c>
      <c r="G242" s="93">
        <f t="shared" si="11"/>
        <v>3.6119999999999997</v>
      </c>
      <c r="H242" s="93">
        <f t="shared" si="11"/>
        <v>3.6119999999999997</v>
      </c>
      <c r="I242" s="39"/>
    </row>
    <row r="243" spans="1:9" x14ac:dyDescent="0.25">
      <c r="B243" s="8" t="s">
        <v>89</v>
      </c>
      <c r="C243" s="3" t="s">
        <v>267</v>
      </c>
      <c r="D243" s="93">
        <f t="shared" ref="D243:H252" si="12">D23*1.2</f>
        <v>1.2</v>
      </c>
      <c r="E243" s="93">
        <f t="shared" si="12"/>
        <v>1.2</v>
      </c>
      <c r="F243" s="93">
        <f t="shared" si="12"/>
        <v>1.2</v>
      </c>
      <c r="G243" s="93">
        <f t="shared" si="12"/>
        <v>1.2</v>
      </c>
      <c r="H243" s="93">
        <f t="shared" si="12"/>
        <v>1.2</v>
      </c>
      <c r="I243" s="39"/>
    </row>
    <row r="244" spans="1:9" x14ac:dyDescent="0.25">
      <c r="C244" s="3" t="s">
        <v>268</v>
      </c>
      <c r="D244" s="93">
        <f t="shared" si="12"/>
        <v>1.2</v>
      </c>
      <c r="E244" s="93">
        <f t="shared" si="12"/>
        <v>1.2</v>
      </c>
      <c r="F244" s="93">
        <f t="shared" si="12"/>
        <v>1.2</v>
      </c>
      <c r="G244" s="93">
        <f t="shared" si="12"/>
        <v>1.2</v>
      </c>
      <c r="H244" s="93">
        <f t="shared" si="12"/>
        <v>1.2</v>
      </c>
      <c r="I244" s="39"/>
    </row>
    <row r="245" spans="1:9" x14ac:dyDescent="0.25">
      <c r="C245" s="3" t="s">
        <v>269</v>
      </c>
      <c r="D245" s="93">
        <f t="shared" si="12"/>
        <v>1.2</v>
      </c>
      <c r="E245" s="93">
        <f t="shared" si="12"/>
        <v>2.2320000000000002</v>
      </c>
      <c r="F245" s="93">
        <f t="shared" si="12"/>
        <v>2.2320000000000002</v>
      </c>
      <c r="G245" s="93">
        <f t="shared" si="12"/>
        <v>2.2320000000000002</v>
      </c>
      <c r="H245" s="93">
        <f t="shared" si="12"/>
        <v>2.2320000000000002</v>
      </c>
      <c r="I245" s="39"/>
    </row>
    <row r="246" spans="1:9" x14ac:dyDescent="0.25">
      <c r="C246" s="3" t="s">
        <v>270</v>
      </c>
      <c r="D246" s="93">
        <f t="shared" si="12"/>
        <v>1.2</v>
      </c>
      <c r="E246" s="93">
        <f t="shared" si="12"/>
        <v>3.6119999999999997</v>
      </c>
      <c r="F246" s="93">
        <f t="shared" si="12"/>
        <v>3.6119999999999997</v>
      </c>
      <c r="G246" s="93">
        <f t="shared" si="12"/>
        <v>3.6119999999999997</v>
      </c>
      <c r="H246" s="93">
        <f t="shared" si="12"/>
        <v>3.6119999999999997</v>
      </c>
      <c r="I246" s="39"/>
    </row>
    <row r="248" spans="1:9" x14ac:dyDescent="0.25">
      <c r="A248" s="69" t="s">
        <v>271</v>
      </c>
      <c r="B248" s="70"/>
      <c r="C248" s="70"/>
      <c r="D248" s="70"/>
      <c r="E248" s="70"/>
      <c r="F248" s="70"/>
      <c r="G248" s="70"/>
      <c r="H248" s="70"/>
      <c r="I248" s="70"/>
    </row>
    <row r="249" spans="1:9" x14ac:dyDescent="0.25">
      <c r="A249" s="39" t="s">
        <v>272</v>
      </c>
      <c r="B249" s="4" t="s">
        <v>265</v>
      </c>
      <c r="C249" s="4" t="s">
        <v>273</v>
      </c>
      <c r="D249" s="72" t="s">
        <v>67</v>
      </c>
      <c r="E249" s="72" t="s">
        <v>77</v>
      </c>
      <c r="F249" s="72" t="s">
        <v>78</v>
      </c>
      <c r="G249" s="72" t="s">
        <v>79</v>
      </c>
      <c r="H249" s="72" t="s">
        <v>80</v>
      </c>
      <c r="I249" s="81"/>
    </row>
    <row r="250" spans="1:9" x14ac:dyDescent="0.25">
      <c r="A250" s="4"/>
      <c r="B250" s="8" t="s">
        <v>81</v>
      </c>
      <c r="C250" s="3" t="s">
        <v>267</v>
      </c>
      <c r="D250" s="93">
        <f t="shared" ref="D250:H259" si="13">D30*1.2</f>
        <v>1.2</v>
      </c>
      <c r="E250" s="93">
        <f t="shared" si="13"/>
        <v>1.2</v>
      </c>
      <c r="F250" s="93">
        <f t="shared" si="13"/>
        <v>1.2</v>
      </c>
      <c r="G250" s="93">
        <f t="shared" si="13"/>
        <v>1.2</v>
      </c>
      <c r="H250" s="93">
        <f t="shared" si="13"/>
        <v>1.2</v>
      </c>
      <c r="I250" s="82"/>
    </row>
    <row r="251" spans="1:9" x14ac:dyDescent="0.25">
      <c r="C251" s="3" t="s">
        <v>268</v>
      </c>
      <c r="D251" s="93">
        <f t="shared" si="13"/>
        <v>1.2</v>
      </c>
      <c r="E251" s="93">
        <f t="shared" si="13"/>
        <v>1.92</v>
      </c>
      <c r="F251" s="93">
        <f t="shared" si="13"/>
        <v>1.92</v>
      </c>
      <c r="G251" s="93">
        <f t="shared" si="13"/>
        <v>1.92</v>
      </c>
      <c r="H251" s="93">
        <f t="shared" si="13"/>
        <v>1.92</v>
      </c>
      <c r="I251" s="39"/>
    </row>
    <row r="252" spans="1:9" x14ac:dyDescent="0.25">
      <c r="C252" s="3" t="s">
        <v>204</v>
      </c>
      <c r="D252" s="93">
        <f t="shared" si="13"/>
        <v>1.2</v>
      </c>
      <c r="E252" s="93">
        <f t="shared" si="13"/>
        <v>4.0919999999999996</v>
      </c>
      <c r="F252" s="93">
        <f t="shared" si="13"/>
        <v>4.0919999999999996</v>
      </c>
      <c r="G252" s="93">
        <f t="shared" si="13"/>
        <v>4.0919999999999996</v>
      </c>
      <c r="H252" s="93">
        <f t="shared" si="13"/>
        <v>4.0919999999999996</v>
      </c>
      <c r="I252" s="39"/>
    </row>
    <row r="253" spans="1:9" x14ac:dyDescent="0.25">
      <c r="C253" s="3" t="s">
        <v>274</v>
      </c>
      <c r="D253" s="93">
        <f t="shared" si="13"/>
        <v>1.2</v>
      </c>
      <c r="E253" s="93">
        <f t="shared" si="13"/>
        <v>14.795999999999999</v>
      </c>
      <c r="F253" s="93">
        <f t="shared" si="13"/>
        <v>14.795999999999999</v>
      </c>
      <c r="G253" s="93">
        <f t="shared" si="13"/>
        <v>14.795999999999999</v>
      </c>
      <c r="H253" s="93">
        <f t="shared" si="13"/>
        <v>14.795999999999999</v>
      </c>
      <c r="I253" s="39"/>
    </row>
    <row r="254" spans="1:9" x14ac:dyDescent="0.25">
      <c r="B254" s="8" t="s">
        <v>82</v>
      </c>
      <c r="C254" s="3" t="s">
        <v>267</v>
      </c>
      <c r="D254" s="93">
        <f t="shared" si="13"/>
        <v>1.2</v>
      </c>
      <c r="E254" s="93">
        <f t="shared" si="13"/>
        <v>1.2</v>
      </c>
      <c r="F254" s="93">
        <f t="shared" si="13"/>
        <v>1.2</v>
      </c>
      <c r="G254" s="93">
        <f t="shared" si="13"/>
        <v>1.2</v>
      </c>
      <c r="H254" s="93">
        <f t="shared" si="13"/>
        <v>1.2</v>
      </c>
      <c r="I254" s="39"/>
    </row>
    <row r="255" spans="1:9" x14ac:dyDescent="0.25">
      <c r="C255" s="3" t="s">
        <v>268</v>
      </c>
      <c r="D255" s="93">
        <f t="shared" si="13"/>
        <v>1.2</v>
      </c>
      <c r="E255" s="93">
        <f t="shared" si="13"/>
        <v>2.3039999999999998</v>
      </c>
      <c r="F255" s="93">
        <f t="shared" si="13"/>
        <v>2.3039999999999998</v>
      </c>
      <c r="G255" s="93">
        <f t="shared" si="13"/>
        <v>2.3039999999999998</v>
      </c>
      <c r="H255" s="93">
        <f t="shared" si="13"/>
        <v>2.3039999999999998</v>
      </c>
      <c r="I255" s="39"/>
    </row>
    <row r="256" spans="1:9" x14ac:dyDescent="0.25">
      <c r="C256" s="3" t="s">
        <v>204</v>
      </c>
      <c r="D256" s="93">
        <f t="shared" si="13"/>
        <v>1.2</v>
      </c>
      <c r="E256" s="93">
        <f t="shared" si="13"/>
        <v>5.5919999999999996</v>
      </c>
      <c r="F256" s="93">
        <f t="shared" si="13"/>
        <v>5.5919999999999996</v>
      </c>
      <c r="G256" s="93">
        <f t="shared" si="13"/>
        <v>5.5919999999999996</v>
      </c>
      <c r="H256" s="93">
        <f t="shared" si="13"/>
        <v>5.5919999999999996</v>
      </c>
      <c r="I256" s="39"/>
    </row>
    <row r="257" spans="2:9" x14ac:dyDescent="0.25">
      <c r="C257" s="3" t="s">
        <v>274</v>
      </c>
      <c r="D257" s="93">
        <f t="shared" si="13"/>
        <v>1.2</v>
      </c>
      <c r="E257" s="93">
        <f t="shared" si="13"/>
        <v>11.616</v>
      </c>
      <c r="F257" s="93">
        <f t="shared" si="13"/>
        <v>11.616</v>
      </c>
      <c r="G257" s="93">
        <f t="shared" si="13"/>
        <v>11.616</v>
      </c>
      <c r="H257" s="93">
        <f t="shared" si="13"/>
        <v>11.616</v>
      </c>
      <c r="I257" s="39"/>
    </row>
    <row r="258" spans="2:9" x14ac:dyDescent="0.25">
      <c r="B258" s="8" t="s">
        <v>84</v>
      </c>
      <c r="C258" s="3" t="s">
        <v>267</v>
      </c>
      <c r="D258" s="93">
        <f t="shared" si="13"/>
        <v>1.2</v>
      </c>
      <c r="E258" s="93">
        <f t="shared" si="13"/>
        <v>1.2</v>
      </c>
      <c r="F258" s="93">
        <f t="shared" si="13"/>
        <v>1.2</v>
      </c>
      <c r="G258" s="93">
        <f t="shared" si="13"/>
        <v>1.2</v>
      </c>
      <c r="H258" s="93">
        <f t="shared" si="13"/>
        <v>1.2</v>
      </c>
      <c r="I258" s="39"/>
    </row>
    <row r="259" spans="2:9" x14ac:dyDescent="0.25">
      <c r="C259" s="3" t="s">
        <v>268</v>
      </c>
      <c r="D259" s="93">
        <f t="shared" si="13"/>
        <v>1.2</v>
      </c>
      <c r="E259" s="93">
        <f t="shared" si="13"/>
        <v>1.2</v>
      </c>
      <c r="F259" s="93">
        <f t="shared" si="13"/>
        <v>1.2</v>
      </c>
      <c r="G259" s="93">
        <f t="shared" si="13"/>
        <v>1.2</v>
      </c>
      <c r="H259" s="93">
        <f t="shared" si="13"/>
        <v>1.2</v>
      </c>
      <c r="I259" s="39"/>
    </row>
    <row r="260" spans="2:9" x14ac:dyDescent="0.25">
      <c r="C260" s="3" t="s">
        <v>204</v>
      </c>
      <c r="D260" s="93">
        <f t="shared" ref="D260:H269" si="14">D40*1.2</f>
        <v>1.2</v>
      </c>
      <c r="E260" s="93">
        <f t="shared" si="14"/>
        <v>3.0960000000000001</v>
      </c>
      <c r="F260" s="93">
        <f t="shared" si="14"/>
        <v>3.0960000000000001</v>
      </c>
      <c r="G260" s="93">
        <f t="shared" si="14"/>
        <v>3.0960000000000001</v>
      </c>
      <c r="H260" s="93">
        <f t="shared" si="14"/>
        <v>3.0960000000000001</v>
      </c>
      <c r="I260" s="39"/>
    </row>
    <row r="261" spans="2:9" x14ac:dyDescent="0.25">
      <c r="C261" s="3" t="s">
        <v>274</v>
      </c>
      <c r="D261" s="93">
        <f t="shared" si="14"/>
        <v>1.2</v>
      </c>
      <c r="E261" s="93">
        <f t="shared" si="14"/>
        <v>11.556000000000001</v>
      </c>
      <c r="F261" s="93">
        <f t="shared" si="14"/>
        <v>11.556000000000001</v>
      </c>
      <c r="G261" s="93">
        <f t="shared" si="14"/>
        <v>11.556000000000001</v>
      </c>
      <c r="H261" s="93">
        <f t="shared" si="14"/>
        <v>11.556000000000001</v>
      </c>
      <c r="I261" s="39"/>
    </row>
    <row r="262" spans="2:9" x14ac:dyDescent="0.25">
      <c r="B262" s="8" t="s">
        <v>85</v>
      </c>
      <c r="C262" s="3" t="s">
        <v>267</v>
      </c>
      <c r="D262" s="93">
        <f t="shared" si="14"/>
        <v>1.2</v>
      </c>
      <c r="E262" s="93">
        <f t="shared" si="14"/>
        <v>1.2</v>
      </c>
      <c r="F262" s="93">
        <f t="shared" si="14"/>
        <v>1.2</v>
      </c>
      <c r="G262" s="93">
        <f t="shared" si="14"/>
        <v>1.2</v>
      </c>
      <c r="H262" s="93">
        <f t="shared" si="14"/>
        <v>1.2</v>
      </c>
      <c r="I262" s="39"/>
    </row>
    <row r="263" spans="2:9" x14ac:dyDescent="0.25">
      <c r="C263" s="3" t="s">
        <v>268</v>
      </c>
      <c r="D263" s="93">
        <f t="shared" si="14"/>
        <v>1.2</v>
      </c>
      <c r="E263" s="93">
        <f t="shared" si="14"/>
        <v>1.2</v>
      </c>
      <c r="F263" s="93">
        <f t="shared" si="14"/>
        <v>1.2</v>
      </c>
      <c r="G263" s="93">
        <f t="shared" si="14"/>
        <v>1.2</v>
      </c>
      <c r="H263" s="93">
        <f t="shared" si="14"/>
        <v>1.2</v>
      </c>
      <c r="I263" s="39"/>
    </row>
    <row r="264" spans="2:9" x14ac:dyDescent="0.25">
      <c r="C264" s="3" t="s">
        <v>204</v>
      </c>
      <c r="D264" s="93">
        <f t="shared" si="14"/>
        <v>1.2</v>
      </c>
      <c r="E264" s="93">
        <f t="shared" si="14"/>
        <v>1.2</v>
      </c>
      <c r="F264" s="93">
        <f t="shared" si="14"/>
        <v>1.2</v>
      </c>
      <c r="G264" s="93">
        <f t="shared" si="14"/>
        <v>1.2</v>
      </c>
      <c r="H264" s="93">
        <f t="shared" si="14"/>
        <v>1.2</v>
      </c>
      <c r="I264" s="39"/>
    </row>
    <row r="265" spans="2:9" x14ac:dyDescent="0.25">
      <c r="C265" s="3" t="s">
        <v>274</v>
      </c>
      <c r="D265" s="93">
        <f t="shared" si="14"/>
        <v>1.2</v>
      </c>
      <c r="E265" s="93">
        <f t="shared" si="14"/>
        <v>1.2</v>
      </c>
      <c r="F265" s="93">
        <f t="shared" si="14"/>
        <v>1.2</v>
      </c>
      <c r="G265" s="93">
        <f t="shared" si="14"/>
        <v>1.2</v>
      </c>
      <c r="H265" s="93">
        <f t="shared" si="14"/>
        <v>1.2</v>
      </c>
      <c r="I265" s="39"/>
    </row>
    <row r="266" spans="2:9" x14ac:dyDescent="0.25">
      <c r="B266" s="8" t="s">
        <v>83</v>
      </c>
      <c r="C266" s="3" t="s">
        <v>267</v>
      </c>
      <c r="D266" s="93">
        <f t="shared" si="14"/>
        <v>1.2</v>
      </c>
      <c r="E266" s="93">
        <f t="shared" si="14"/>
        <v>1.2</v>
      </c>
      <c r="F266" s="93">
        <f t="shared" si="14"/>
        <v>1.2</v>
      </c>
      <c r="G266" s="93">
        <f t="shared" si="14"/>
        <v>1.2</v>
      </c>
      <c r="H266" s="93">
        <f t="shared" si="14"/>
        <v>1.2</v>
      </c>
      <c r="I266" s="39"/>
    </row>
    <row r="267" spans="2:9" x14ac:dyDescent="0.25">
      <c r="C267" s="3" t="s">
        <v>268</v>
      </c>
      <c r="D267" s="93">
        <f t="shared" si="14"/>
        <v>1.2</v>
      </c>
      <c r="E267" s="93">
        <f t="shared" si="14"/>
        <v>1.9799999999999998</v>
      </c>
      <c r="F267" s="93">
        <f t="shared" si="14"/>
        <v>1.9799999999999998</v>
      </c>
      <c r="G267" s="93">
        <f t="shared" si="14"/>
        <v>1.9799999999999998</v>
      </c>
      <c r="H267" s="93">
        <f t="shared" si="14"/>
        <v>1.9799999999999998</v>
      </c>
      <c r="I267" s="39"/>
    </row>
    <row r="268" spans="2:9" x14ac:dyDescent="0.25">
      <c r="C268" s="3" t="s">
        <v>204</v>
      </c>
      <c r="D268" s="93">
        <f t="shared" si="14"/>
        <v>1.2</v>
      </c>
      <c r="E268" s="93">
        <f t="shared" si="14"/>
        <v>3.2759999999999998</v>
      </c>
      <c r="F268" s="93">
        <f t="shared" si="14"/>
        <v>3.2759999999999998</v>
      </c>
      <c r="G268" s="93">
        <f t="shared" si="14"/>
        <v>3.2759999999999998</v>
      </c>
      <c r="H268" s="93">
        <f t="shared" si="14"/>
        <v>3.2759999999999998</v>
      </c>
      <c r="I268" s="39"/>
    </row>
    <row r="269" spans="2:9" x14ac:dyDescent="0.25">
      <c r="C269" s="3" t="s">
        <v>274</v>
      </c>
      <c r="D269" s="93">
        <f t="shared" si="14"/>
        <v>1.2</v>
      </c>
      <c r="E269" s="93">
        <f t="shared" si="14"/>
        <v>13.452</v>
      </c>
      <c r="F269" s="93">
        <f t="shared" si="14"/>
        <v>13.452</v>
      </c>
      <c r="G269" s="93">
        <f t="shared" si="14"/>
        <v>13.452</v>
      </c>
      <c r="H269" s="93">
        <f t="shared" si="14"/>
        <v>13.452</v>
      </c>
      <c r="I269" s="39"/>
    </row>
    <row r="270" spans="2:9" x14ac:dyDescent="0.25">
      <c r="B270" s="8" t="s">
        <v>89</v>
      </c>
      <c r="C270" s="3" t="s">
        <v>267</v>
      </c>
      <c r="D270" s="93">
        <f t="shared" ref="D270:H279" si="15">D50*1.2</f>
        <v>1.2</v>
      </c>
      <c r="E270" s="93">
        <f t="shared" si="15"/>
        <v>1.2</v>
      </c>
      <c r="F270" s="93">
        <f t="shared" si="15"/>
        <v>1.2</v>
      </c>
      <c r="G270" s="93">
        <f t="shared" si="15"/>
        <v>1.2</v>
      </c>
      <c r="H270" s="93">
        <f t="shared" si="15"/>
        <v>1.2</v>
      </c>
      <c r="I270" s="39"/>
    </row>
    <row r="271" spans="2:9" x14ac:dyDescent="0.25">
      <c r="C271" s="3" t="s">
        <v>268</v>
      </c>
      <c r="D271" s="93">
        <f t="shared" si="15"/>
        <v>1.2</v>
      </c>
      <c r="E271" s="93">
        <f t="shared" si="15"/>
        <v>1.9799999999999998</v>
      </c>
      <c r="F271" s="93">
        <f t="shared" si="15"/>
        <v>1.9799999999999998</v>
      </c>
      <c r="G271" s="93">
        <f t="shared" si="15"/>
        <v>1.9799999999999998</v>
      </c>
      <c r="H271" s="93">
        <f t="shared" si="15"/>
        <v>1.9799999999999998</v>
      </c>
      <c r="I271" s="39"/>
    </row>
    <row r="272" spans="2:9" x14ac:dyDescent="0.25">
      <c r="C272" s="3" t="s">
        <v>204</v>
      </c>
      <c r="D272" s="93">
        <f t="shared" si="15"/>
        <v>1.2</v>
      </c>
      <c r="E272" s="93">
        <f t="shared" si="15"/>
        <v>3.2759999999999998</v>
      </c>
      <c r="F272" s="93">
        <f t="shared" si="15"/>
        <v>3.2759999999999998</v>
      </c>
      <c r="G272" s="93">
        <f t="shared" si="15"/>
        <v>3.2759999999999998</v>
      </c>
      <c r="H272" s="93">
        <f t="shared" si="15"/>
        <v>3.2759999999999998</v>
      </c>
      <c r="I272" s="39"/>
    </row>
    <row r="273" spans="1:9" x14ac:dyDescent="0.25">
      <c r="C273" s="3" t="s">
        <v>274</v>
      </c>
      <c r="D273" s="93">
        <f t="shared" si="15"/>
        <v>1.2</v>
      </c>
      <c r="E273" s="93">
        <f t="shared" si="15"/>
        <v>13.452</v>
      </c>
      <c r="F273" s="93">
        <f t="shared" si="15"/>
        <v>13.452</v>
      </c>
      <c r="G273" s="93">
        <f t="shared" si="15"/>
        <v>13.452</v>
      </c>
      <c r="H273" s="93">
        <f t="shared" si="15"/>
        <v>13.452</v>
      </c>
      <c r="I273" s="39"/>
    </row>
    <row r="274" spans="1:9" x14ac:dyDescent="0.25">
      <c r="C274" s="3"/>
      <c r="D274" s="3"/>
    </row>
    <row r="275" spans="1:9" x14ac:dyDescent="0.25">
      <c r="A275" s="69" t="s">
        <v>275</v>
      </c>
      <c r="B275" s="70"/>
      <c r="C275" s="70"/>
      <c r="D275" s="70"/>
      <c r="E275" s="70"/>
      <c r="F275" s="70"/>
      <c r="G275" s="70"/>
      <c r="H275" s="70"/>
      <c r="I275" s="70"/>
    </row>
    <row r="276" spans="1:9" ht="26.4" customHeight="1" x14ac:dyDescent="0.25">
      <c r="A276" s="39" t="s">
        <v>111</v>
      </c>
      <c r="B276" s="4" t="s">
        <v>265</v>
      </c>
      <c r="C276" s="71" t="s">
        <v>276</v>
      </c>
      <c r="D276" s="72" t="s">
        <v>112</v>
      </c>
      <c r="E276" s="72" t="s">
        <v>113</v>
      </c>
      <c r="F276" s="72" t="s">
        <v>114</v>
      </c>
      <c r="G276" s="72" t="s">
        <v>115</v>
      </c>
      <c r="H276" s="81"/>
    </row>
    <row r="277" spans="1:9" x14ac:dyDescent="0.25">
      <c r="A277" s="4"/>
      <c r="B277" s="8" t="s">
        <v>91</v>
      </c>
      <c r="C277" s="3" t="s">
        <v>277</v>
      </c>
      <c r="D277" s="93">
        <f t="shared" ref="D277:G282" si="16">D57*1.2</f>
        <v>1.2</v>
      </c>
      <c r="E277" s="93">
        <f t="shared" si="16"/>
        <v>1.2</v>
      </c>
      <c r="F277" s="93">
        <f t="shared" si="16"/>
        <v>1.2</v>
      </c>
      <c r="G277" s="93">
        <f t="shared" si="16"/>
        <v>1.2</v>
      </c>
      <c r="H277" s="39"/>
    </row>
    <row r="278" spans="1:9" x14ac:dyDescent="0.25">
      <c r="C278" s="3" t="s">
        <v>278</v>
      </c>
      <c r="D278" s="93">
        <f t="shared" si="16"/>
        <v>12.81</v>
      </c>
      <c r="E278" s="93">
        <f t="shared" si="16"/>
        <v>12.81</v>
      </c>
      <c r="F278" s="93">
        <f t="shared" si="16"/>
        <v>12.81</v>
      </c>
      <c r="G278" s="93">
        <f t="shared" si="16"/>
        <v>12.81</v>
      </c>
      <c r="H278" s="39"/>
    </row>
    <row r="279" spans="1:9" x14ac:dyDescent="0.25">
      <c r="B279" s="8" t="s">
        <v>92</v>
      </c>
      <c r="C279" s="3" t="s">
        <v>277</v>
      </c>
      <c r="D279" s="93">
        <f t="shared" si="16"/>
        <v>1.2</v>
      </c>
      <c r="E279" s="93">
        <f t="shared" si="16"/>
        <v>1.2</v>
      </c>
      <c r="F279" s="93">
        <f t="shared" si="16"/>
        <v>1.2</v>
      </c>
      <c r="G279" s="93">
        <f t="shared" si="16"/>
        <v>1.2</v>
      </c>
      <c r="H279" s="39"/>
    </row>
    <row r="280" spans="1:9" x14ac:dyDescent="0.25">
      <c r="C280" s="3" t="s">
        <v>278</v>
      </c>
      <c r="D280" s="93">
        <f t="shared" si="16"/>
        <v>12.81</v>
      </c>
      <c r="E280" s="93">
        <f t="shared" si="16"/>
        <v>12.81</v>
      </c>
      <c r="F280" s="93">
        <f t="shared" si="16"/>
        <v>12.81</v>
      </c>
      <c r="G280" s="93">
        <f t="shared" si="16"/>
        <v>12.81</v>
      </c>
      <c r="H280" s="39"/>
    </row>
    <row r="281" spans="1:9" x14ac:dyDescent="0.25">
      <c r="B281" s="8" t="s">
        <v>93</v>
      </c>
      <c r="C281" s="3" t="s">
        <v>277</v>
      </c>
      <c r="D281" s="93">
        <f t="shared" si="16"/>
        <v>1.2</v>
      </c>
      <c r="E281" s="93">
        <f t="shared" si="16"/>
        <v>1.2</v>
      </c>
      <c r="F281" s="93">
        <f t="shared" si="16"/>
        <v>1.2</v>
      </c>
      <c r="G281" s="93">
        <f t="shared" si="16"/>
        <v>1.2</v>
      </c>
      <c r="H281" s="39"/>
    </row>
    <row r="282" spans="1:9" x14ac:dyDescent="0.25">
      <c r="C282" s="3" t="s">
        <v>278</v>
      </c>
      <c r="D282" s="93">
        <f t="shared" si="16"/>
        <v>12.81</v>
      </c>
      <c r="E282" s="93">
        <f t="shared" si="16"/>
        <v>12.81</v>
      </c>
      <c r="F282" s="93">
        <f t="shared" si="16"/>
        <v>12.81</v>
      </c>
      <c r="G282" s="93">
        <f t="shared" si="16"/>
        <v>12.81</v>
      </c>
      <c r="H282" s="39"/>
    </row>
    <row r="283" spans="1:9" x14ac:dyDescent="0.25">
      <c r="C283" s="3"/>
      <c r="D283" s="3"/>
    </row>
    <row r="284" spans="1:9" x14ac:dyDescent="0.25">
      <c r="A284" s="69" t="s">
        <v>279</v>
      </c>
      <c r="B284" s="70"/>
      <c r="C284" s="70"/>
      <c r="D284" s="70"/>
      <c r="E284" s="70"/>
      <c r="F284" s="70"/>
      <c r="G284" s="70"/>
      <c r="H284" s="70"/>
      <c r="I284" s="70"/>
    </row>
    <row r="285" spans="1:9" ht="26.4" customHeight="1" x14ac:dyDescent="0.25">
      <c r="A285" s="39" t="s">
        <v>118</v>
      </c>
      <c r="B285" s="4" t="s">
        <v>265</v>
      </c>
      <c r="C285" s="71" t="s">
        <v>280</v>
      </c>
      <c r="D285" s="72" t="s">
        <v>67</v>
      </c>
      <c r="E285" s="72" t="s">
        <v>77</v>
      </c>
      <c r="F285" s="72" t="s">
        <v>78</v>
      </c>
      <c r="G285" s="72" t="s">
        <v>79</v>
      </c>
      <c r="H285" s="83" t="s">
        <v>80</v>
      </c>
      <c r="I285" s="81"/>
    </row>
    <row r="286" spans="1:9" x14ac:dyDescent="0.25">
      <c r="A286" s="84"/>
      <c r="B286" s="8" t="s">
        <v>68</v>
      </c>
      <c r="C286" s="3" t="s">
        <v>119</v>
      </c>
      <c r="D286" s="93">
        <f t="shared" ref="D286:G305" si="17">D66*1.2</f>
        <v>1.2</v>
      </c>
      <c r="E286" s="93">
        <f t="shared" si="17"/>
        <v>1.2</v>
      </c>
      <c r="F286" s="93">
        <f t="shared" si="17"/>
        <v>1.2</v>
      </c>
      <c r="G286" s="93">
        <f t="shared" si="17"/>
        <v>1.2</v>
      </c>
      <c r="H286" s="39">
        <v>1.05</v>
      </c>
      <c r="I286" s="39"/>
    </row>
    <row r="287" spans="1:9" x14ac:dyDescent="0.25">
      <c r="C287" s="3" t="s">
        <v>120</v>
      </c>
      <c r="D287" s="93">
        <f t="shared" si="17"/>
        <v>1.62</v>
      </c>
      <c r="E287" s="93">
        <f t="shared" si="17"/>
        <v>1.2</v>
      </c>
      <c r="F287" s="93">
        <f t="shared" si="17"/>
        <v>1.2</v>
      </c>
      <c r="G287" s="93">
        <f t="shared" si="17"/>
        <v>1.2</v>
      </c>
      <c r="H287" s="39">
        <v>1.05</v>
      </c>
      <c r="I287" s="39"/>
    </row>
    <row r="288" spans="1:9" x14ac:dyDescent="0.25">
      <c r="C288" s="3" t="s">
        <v>121</v>
      </c>
      <c r="D288" s="93">
        <f t="shared" si="17"/>
        <v>1.62</v>
      </c>
      <c r="E288" s="93">
        <f t="shared" si="17"/>
        <v>1.2</v>
      </c>
      <c r="F288" s="93">
        <f t="shared" si="17"/>
        <v>1.2</v>
      </c>
      <c r="G288" s="93">
        <f t="shared" si="17"/>
        <v>1.2</v>
      </c>
      <c r="H288" s="39">
        <v>1.05</v>
      </c>
      <c r="I288" s="39"/>
    </row>
    <row r="289" spans="2:9" x14ac:dyDescent="0.25">
      <c r="C289" s="3" t="s">
        <v>122</v>
      </c>
      <c r="D289" s="93">
        <f t="shared" si="17"/>
        <v>6.48</v>
      </c>
      <c r="E289" s="93">
        <f t="shared" si="17"/>
        <v>1.2</v>
      </c>
      <c r="F289" s="93">
        <f t="shared" si="17"/>
        <v>1.2</v>
      </c>
      <c r="G289" s="93">
        <f t="shared" si="17"/>
        <v>1.2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3">
        <f t="shared" si="17"/>
        <v>1.2</v>
      </c>
      <c r="E290" s="93">
        <f t="shared" si="17"/>
        <v>1.2</v>
      </c>
      <c r="F290" s="93">
        <f t="shared" si="17"/>
        <v>1.2</v>
      </c>
      <c r="G290" s="93">
        <f t="shared" si="17"/>
        <v>1.2</v>
      </c>
      <c r="H290" s="39">
        <v>1.05</v>
      </c>
      <c r="I290" s="39"/>
    </row>
    <row r="291" spans="2:9" x14ac:dyDescent="0.25">
      <c r="C291" s="3" t="s">
        <v>120</v>
      </c>
      <c r="D291" s="93">
        <f t="shared" si="17"/>
        <v>1.62</v>
      </c>
      <c r="E291" s="93">
        <f t="shared" si="17"/>
        <v>1.2</v>
      </c>
      <c r="F291" s="93">
        <f t="shared" si="17"/>
        <v>1.2</v>
      </c>
      <c r="G291" s="93">
        <f t="shared" si="17"/>
        <v>1.2</v>
      </c>
      <c r="H291" s="39">
        <v>1.05</v>
      </c>
      <c r="I291" s="39"/>
    </row>
    <row r="292" spans="2:9" x14ac:dyDescent="0.25">
      <c r="C292" s="3" t="s">
        <v>121</v>
      </c>
      <c r="D292" s="93">
        <f t="shared" si="17"/>
        <v>1.62</v>
      </c>
      <c r="E292" s="93">
        <f t="shared" si="17"/>
        <v>1.2</v>
      </c>
      <c r="F292" s="93">
        <f t="shared" si="17"/>
        <v>1.2</v>
      </c>
      <c r="G292" s="93">
        <f t="shared" si="17"/>
        <v>1.2</v>
      </c>
      <c r="H292" s="39">
        <v>1.05</v>
      </c>
      <c r="I292" s="39"/>
    </row>
    <row r="293" spans="2:9" x14ac:dyDescent="0.25">
      <c r="C293" s="3" t="s">
        <v>122</v>
      </c>
      <c r="D293" s="93">
        <f t="shared" si="17"/>
        <v>6.48</v>
      </c>
      <c r="E293" s="93">
        <f t="shared" si="17"/>
        <v>1.2</v>
      </c>
      <c r="F293" s="93">
        <f t="shared" si="17"/>
        <v>1.2</v>
      </c>
      <c r="G293" s="93">
        <f t="shared" si="17"/>
        <v>1.2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3">
        <f t="shared" si="17"/>
        <v>1.2</v>
      </c>
      <c r="E294" s="93">
        <f t="shared" si="17"/>
        <v>1.2</v>
      </c>
      <c r="F294" s="93">
        <f t="shared" si="17"/>
        <v>1.2</v>
      </c>
      <c r="G294" s="93">
        <f t="shared" si="17"/>
        <v>1.2</v>
      </c>
      <c r="H294" s="39">
        <v>1.05</v>
      </c>
      <c r="I294" s="39"/>
    </row>
    <row r="295" spans="2:9" x14ac:dyDescent="0.25">
      <c r="C295" s="3" t="s">
        <v>120</v>
      </c>
      <c r="D295" s="93">
        <f t="shared" si="17"/>
        <v>1.62</v>
      </c>
      <c r="E295" s="93">
        <f t="shared" si="17"/>
        <v>1.2</v>
      </c>
      <c r="F295" s="93">
        <f t="shared" si="17"/>
        <v>1.2</v>
      </c>
      <c r="G295" s="93">
        <f t="shared" si="17"/>
        <v>1.2</v>
      </c>
      <c r="H295" s="39">
        <v>1.05</v>
      </c>
      <c r="I295" s="39"/>
    </row>
    <row r="296" spans="2:9" x14ac:dyDescent="0.25">
      <c r="C296" s="3" t="s">
        <v>121</v>
      </c>
      <c r="D296" s="93">
        <f t="shared" si="17"/>
        <v>1.62</v>
      </c>
      <c r="E296" s="93">
        <f t="shared" si="17"/>
        <v>1.2</v>
      </c>
      <c r="F296" s="93">
        <f t="shared" si="17"/>
        <v>1.2</v>
      </c>
      <c r="G296" s="93">
        <f t="shared" si="17"/>
        <v>1.2</v>
      </c>
      <c r="H296" s="39">
        <v>1.05</v>
      </c>
      <c r="I296" s="39"/>
    </row>
    <row r="297" spans="2:9" x14ac:dyDescent="0.25">
      <c r="C297" s="3" t="s">
        <v>122</v>
      </c>
      <c r="D297" s="93">
        <f t="shared" si="17"/>
        <v>6.48</v>
      </c>
      <c r="E297" s="93">
        <f t="shared" si="17"/>
        <v>1.2</v>
      </c>
      <c r="F297" s="93">
        <f t="shared" si="17"/>
        <v>1.2</v>
      </c>
      <c r="G297" s="93">
        <f t="shared" si="17"/>
        <v>1.2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3">
        <f t="shared" si="17"/>
        <v>1.2</v>
      </c>
      <c r="E298" s="93">
        <f t="shared" si="17"/>
        <v>1.2</v>
      </c>
      <c r="F298" s="93">
        <f t="shared" si="17"/>
        <v>1.2</v>
      </c>
      <c r="G298" s="93">
        <f t="shared" si="17"/>
        <v>1.2</v>
      </c>
      <c r="H298" s="39">
        <v>1.05</v>
      </c>
      <c r="I298" s="39"/>
    </row>
    <row r="299" spans="2:9" x14ac:dyDescent="0.25">
      <c r="C299" s="3" t="s">
        <v>120</v>
      </c>
      <c r="D299" s="93">
        <f t="shared" si="17"/>
        <v>1.2</v>
      </c>
      <c r="E299" s="93">
        <f t="shared" si="17"/>
        <v>1.2</v>
      </c>
      <c r="F299" s="93">
        <f t="shared" si="17"/>
        <v>1.2</v>
      </c>
      <c r="G299" s="93">
        <f t="shared" si="17"/>
        <v>1.2</v>
      </c>
      <c r="H299" s="39">
        <v>1.05</v>
      </c>
      <c r="I299" s="39"/>
    </row>
    <row r="300" spans="2:9" x14ac:dyDescent="0.25">
      <c r="C300" s="3" t="s">
        <v>121</v>
      </c>
      <c r="D300" s="93">
        <f t="shared" si="17"/>
        <v>1.2</v>
      </c>
      <c r="E300" s="93">
        <f t="shared" si="17"/>
        <v>1.2</v>
      </c>
      <c r="F300" s="93">
        <f t="shared" si="17"/>
        <v>1.2</v>
      </c>
      <c r="G300" s="93">
        <f t="shared" si="17"/>
        <v>1.2</v>
      </c>
      <c r="H300" s="39">
        <v>1.05</v>
      </c>
      <c r="I300" s="39"/>
    </row>
    <row r="301" spans="2:9" x14ac:dyDescent="0.25">
      <c r="C301" s="3" t="s">
        <v>122</v>
      </c>
      <c r="D301" s="93">
        <f t="shared" si="17"/>
        <v>1.2</v>
      </c>
      <c r="E301" s="93">
        <f t="shared" si="17"/>
        <v>1.2</v>
      </c>
      <c r="F301" s="93">
        <f t="shared" si="17"/>
        <v>1.2</v>
      </c>
      <c r="G301" s="93">
        <f t="shared" si="17"/>
        <v>1.2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3">
        <f t="shared" si="17"/>
        <v>1.2</v>
      </c>
      <c r="E302" s="93">
        <f t="shared" si="17"/>
        <v>1.2</v>
      </c>
      <c r="F302" s="93">
        <f t="shared" si="17"/>
        <v>1.2</v>
      </c>
      <c r="G302" s="93">
        <f t="shared" si="17"/>
        <v>1.2</v>
      </c>
      <c r="H302" s="39">
        <v>1.05</v>
      </c>
      <c r="I302" s="39"/>
    </row>
    <row r="303" spans="2:9" x14ac:dyDescent="0.25">
      <c r="C303" s="3" t="s">
        <v>120</v>
      </c>
      <c r="D303" s="93">
        <f t="shared" si="17"/>
        <v>1.2</v>
      </c>
      <c r="E303" s="93">
        <f t="shared" si="17"/>
        <v>2.7359999999999998</v>
      </c>
      <c r="F303" s="93">
        <f t="shared" si="17"/>
        <v>1.2</v>
      </c>
      <c r="G303" s="93">
        <f t="shared" si="17"/>
        <v>1.2</v>
      </c>
      <c r="H303" s="39">
        <v>1.05</v>
      </c>
      <c r="I303" s="39"/>
    </row>
    <row r="304" spans="2:9" x14ac:dyDescent="0.25">
      <c r="C304" s="3" t="s">
        <v>121</v>
      </c>
      <c r="D304" s="93">
        <f t="shared" si="17"/>
        <v>1.2</v>
      </c>
      <c r="E304" s="93">
        <f t="shared" si="17"/>
        <v>5.5439999999999996</v>
      </c>
      <c r="F304" s="93">
        <f t="shared" si="17"/>
        <v>1.2</v>
      </c>
      <c r="G304" s="93">
        <f t="shared" si="17"/>
        <v>1.2</v>
      </c>
      <c r="H304" s="39">
        <v>1.05</v>
      </c>
      <c r="I304" s="39"/>
    </row>
    <row r="305" spans="2:9" x14ac:dyDescent="0.25">
      <c r="C305" s="3" t="s">
        <v>122</v>
      </c>
      <c r="D305" s="93">
        <f t="shared" si="17"/>
        <v>1.2</v>
      </c>
      <c r="E305" s="93">
        <f t="shared" si="17"/>
        <v>12.635999999999999</v>
      </c>
      <c r="F305" s="93">
        <f t="shared" si="17"/>
        <v>1.764</v>
      </c>
      <c r="G305" s="93">
        <f t="shared" si="17"/>
        <v>3.0839999999999996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3">
        <f t="shared" ref="D306:G325" si="18">D86*1.2</f>
        <v>1.2</v>
      </c>
      <c r="E306" s="93">
        <f t="shared" si="18"/>
        <v>1.2</v>
      </c>
      <c r="F306" s="93">
        <f t="shared" si="18"/>
        <v>1.2</v>
      </c>
      <c r="G306" s="93">
        <f t="shared" si="18"/>
        <v>1.2</v>
      </c>
      <c r="H306" s="39">
        <v>1.05</v>
      </c>
      <c r="I306" s="39"/>
    </row>
    <row r="307" spans="2:9" x14ac:dyDescent="0.25">
      <c r="C307" s="3" t="s">
        <v>120</v>
      </c>
      <c r="D307" s="93">
        <f t="shared" si="18"/>
        <v>1.2</v>
      </c>
      <c r="E307" s="93">
        <f t="shared" si="18"/>
        <v>1.9919999999999998</v>
      </c>
      <c r="F307" s="93">
        <f t="shared" si="18"/>
        <v>1.2</v>
      </c>
      <c r="G307" s="93">
        <f t="shared" si="18"/>
        <v>1.2</v>
      </c>
      <c r="H307" s="39">
        <v>1.05</v>
      </c>
      <c r="I307" s="39"/>
    </row>
    <row r="308" spans="2:9" x14ac:dyDescent="0.25">
      <c r="C308" s="3" t="s">
        <v>121</v>
      </c>
      <c r="D308" s="93">
        <f t="shared" si="18"/>
        <v>1.2</v>
      </c>
      <c r="E308" s="93">
        <f t="shared" si="18"/>
        <v>3</v>
      </c>
      <c r="F308" s="93">
        <f t="shared" si="18"/>
        <v>1.2</v>
      </c>
      <c r="G308" s="93">
        <f t="shared" si="18"/>
        <v>1.2</v>
      </c>
      <c r="H308" s="39">
        <v>1.05</v>
      </c>
      <c r="I308" s="39"/>
    </row>
    <row r="309" spans="2:9" x14ac:dyDescent="0.25">
      <c r="C309" s="3" t="s">
        <v>122</v>
      </c>
      <c r="D309" s="93">
        <f t="shared" si="18"/>
        <v>1.2</v>
      </c>
      <c r="E309" s="93">
        <f t="shared" si="18"/>
        <v>17.963999999999999</v>
      </c>
      <c r="F309" s="93">
        <f t="shared" si="18"/>
        <v>2.3039999999999998</v>
      </c>
      <c r="G309" s="93">
        <f t="shared" si="18"/>
        <v>2.3039999999999998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3">
        <f t="shared" si="18"/>
        <v>1.2</v>
      </c>
      <c r="E310" s="93">
        <f t="shared" si="18"/>
        <v>1.2</v>
      </c>
      <c r="F310" s="93">
        <f t="shared" si="18"/>
        <v>1.2</v>
      </c>
      <c r="G310" s="93">
        <f t="shared" si="18"/>
        <v>1.2</v>
      </c>
      <c r="H310" s="39">
        <v>1.05</v>
      </c>
      <c r="I310" s="39"/>
    </row>
    <row r="311" spans="2:9" x14ac:dyDescent="0.25">
      <c r="C311" s="3" t="s">
        <v>120</v>
      </c>
      <c r="D311" s="93">
        <f t="shared" si="18"/>
        <v>1.2</v>
      </c>
      <c r="E311" s="93">
        <f t="shared" si="18"/>
        <v>1.776</v>
      </c>
      <c r="F311" s="93">
        <f t="shared" si="18"/>
        <v>1.2</v>
      </c>
      <c r="G311" s="93">
        <f t="shared" si="18"/>
        <v>1.2</v>
      </c>
      <c r="H311" s="39">
        <v>1.05</v>
      </c>
      <c r="I311" s="39"/>
    </row>
    <row r="312" spans="2:9" x14ac:dyDescent="0.25">
      <c r="C312" s="3" t="s">
        <v>121</v>
      </c>
      <c r="D312" s="93">
        <f t="shared" si="18"/>
        <v>1.2</v>
      </c>
      <c r="E312" s="93">
        <f t="shared" si="18"/>
        <v>3.4079999999999999</v>
      </c>
      <c r="F312" s="93">
        <f t="shared" si="18"/>
        <v>1.2</v>
      </c>
      <c r="G312" s="93">
        <f t="shared" si="18"/>
        <v>1.2</v>
      </c>
      <c r="H312" s="39">
        <v>1.05</v>
      </c>
      <c r="I312" s="39"/>
    </row>
    <row r="313" spans="2:9" x14ac:dyDescent="0.25">
      <c r="C313" s="3" t="s">
        <v>122</v>
      </c>
      <c r="D313" s="93">
        <f t="shared" si="18"/>
        <v>1.2</v>
      </c>
      <c r="E313" s="93">
        <f t="shared" si="18"/>
        <v>17.28</v>
      </c>
      <c r="F313" s="93">
        <f t="shared" si="18"/>
        <v>4.4279999999999999</v>
      </c>
      <c r="G313" s="93">
        <f t="shared" si="18"/>
        <v>4.4279999999999999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3">
        <f t="shared" si="18"/>
        <v>1.2</v>
      </c>
      <c r="E314" s="93">
        <f t="shared" si="18"/>
        <v>1.2</v>
      </c>
      <c r="F314" s="93">
        <f t="shared" si="18"/>
        <v>1.2</v>
      </c>
      <c r="G314" s="93">
        <f t="shared" si="18"/>
        <v>1.2</v>
      </c>
      <c r="H314" s="39">
        <v>1.05</v>
      </c>
      <c r="I314" s="39"/>
    </row>
    <row r="315" spans="2:9" x14ac:dyDescent="0.25">
      <c r="C315" s="3" t="s">
        <v>120</v>
      </c>
      <c r="D315" s="93">
        <f t="shared" si="18"/>
        <v>1.2</v>
      </c>
      <c r="E315" s="93">
        <f t="shared" si="18"/>
        <v>1.776</v>
      </c>
      <c r="F315" s="93">
        <f t="shared" si="18"/>
        <v>1.2</v>
      </c>
      <c r="G315" s="93">
        <f t="shared" si="18"/>
        <v>1.2</v>
      </c>
      <c r="H315" s="39">
        <v>1.05</v>
      </c>
      <c r="I315" s="39"/>
    </row>
    <row r="316" spans="2:9" x14ac:dyDescent="0.25">
      <c r="C316" s="3" t="s">
        <v>121</v>
      </c>
      <c r="D316" s="93">
        <f t="shared" si="18"/>
        <v>1.2</v>
      </c>
      <c r="E316" s="93">
        <f t="shared" si="18"/>
        <v>3.4079999999999999</v>
      </c>
      <c r="F316" s="93">
        <f t="shared" si="18"/>
        <v>1.2</v>
      </c>
      <c r="G316" s="93">
        <f t="shared" si="18"/>
        <v>1.2</v>
      </c>
      <c r="H316" s="39">
        <v>1.05</v>
      </c>
      <c r="I316" s="39"/>
    </row>
    <row r="317" spans="2:9" x14ac:dyDescent="0.25">
      <c r="C317" s="3" t="s">
        <v>122</v>
      </c>
      <c r="D317" s="93">
        <f t="shared" si="18"/>
        <v>1.2</v>
      </c>
      <c r="E317" s="93">
        <f t="shared" si="18"/>
        <v>17.28</v>
      </c>
      <c r="F317" s="93">
        <f t="shared" si="18"/>
        <v>4.4279999999999999</v>
      </c>
      <c r="G317" s="93">
        <f t="shared" si="18"/>
        <v>4.4279999999999999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3">
        <f t="shared" si="18"/>
        <v>1.2</v>
      </c>
      <c r="E318" s="93">
        <f t="shared" si="18"/>
        <v>1.2</v>
      </c>
      <c r="F318" s="93">
        <f t="shared" si="18"/>
        <v>1.2</v>
      </c>
      <c r="G318" s="93">
        <f t="shared" si="18"/>
        <v>1.2</v>
      </c>
      <c r="H318" s="39">
        <v>1.05</v>
      </c>
      <c r="I318" s="39"/>
    </row>
    <row r="319" spans="2:9" x14ac:dyDescent="0.25">
      <c r="C319" s="3" t="s">
        <v>120</v>
      </c>
      <c r="D319" s="93">
        <f t="shared" si="18"/>
        <v>1.2</v>
      </c>
      <c r="E319" s="93">
        <f t="shared" si="18"/>
        <v>1.776</v>
      </c>
      <c r="F319" s="93">
        <f t="shared" si="18"/>
        <v>1.2</v>
      </c>
      <c r="G319" s="93">
        <f t="shared" si="18"/>
        <v>1.2</v>
      </c>
      <c r="H319" s="39">
        <v>1.05</v>
      </c>
      <c r="I319" s="39"/>
    </row>
    <row r="320" spans="2:9" x14ac:dyDescent="0.25">
      <c r="C320" s="3" t="s">
        <v>121</v>
      </c>
      <c r="D320" s="93">
        <f t="shared" si="18"/>
        <v>1.2</v>
      </c>
      <c r="E320" s="93">
        <f t="shared" si="18"/>
        <v>3.4079999999999999</v>
      </c>
      <c r="F320" s="93">
        <f t="shared" si="18"/>
        <v>1.2</v>
      </c>
      <c r="G320" s="93">
        <f t="shared" si="18"/>
        <v>1.2</v>
      </c>
      <c r="H320" s="39">
        <v>1.05</v>
      </c>
      <c r="I320" s="39"/>
    </row>
    <row r="321" spans="1:9" x14ac:dyDescent="0.25">
      <c r="C321" s="3" t="s">
        <v>122</v>
      </c>
      <c r="D321" s="93">
        <f t="shared" si="18"/>
        <v>1.2</v>
      </c>
      <c r="E321" s="93">
        <f t="shared" si="18"/>
        <v>17.28</v>
      </c>
      <c r="F321" s="93">
        <f t="shared" si="18"/>
        <v>4.4279999999999999</v>
      </c>
      <c r="G321" s="93">
        <f t="shared" si="18"/>
        <v>4.4279999999999999</v>
      </c>
      <c r="H321" s="39">
        <v>1.05</v>
      </c>
      <c r="I321" s="39"/>
    </row>
    <row r="323" spans="1:9" x14ac:dyDescent="0.25">
      <c r="A323" s="69" t="s">
        <v>281</v>
      </c>
      <c r="B323" s="70"/>
      <c r="C323" s="70"/>
      <c r="D323" s="70"/>
      <c r="E323" s="70"/>
      <c r="F323" s="70"/>
      <c r="G323" s="70"/>
      <c r="H323" s="70"/>
      <c r="I323" s="70"/>
    </row>
    <row r="324" spans="1:9" ht="26.4" customHeight="1" x14ac:dyDescent="0.25">
      <c r="A324" s="39" t="s">
        <v>81</v>
      </c>
      <c r="B324" s="84" t="s">
        <v>122</v>
      </c>
      <c r="C324" s="71" t="s">
        <v>280</v>
      </c>
      <c r="D324" s="72" t="s">
        <v>67</v>
      </c>
      <c r="E324" s="72" t="s">
        <v>77</v>
      </c>
      <c r="F324" s="72" t="s">
        <v>78</v>
      </c>
      <c r="G324" s="72" t="s">
        <v>79</v>
      </c>
      <c r="H324" s="83" t="s">
        <v>80</v>
      </c>
      <c r="I324" s="81"/>
    </row>
    <row r="325" spans="1:9" x14ac:dyDescent="0.25">
      <c r="A325" s="4"/>
      <c r="C325" s="3" t="s">
        <v>119</v>
      </c>
      <c r="D325" s="93">
        <f t="shared" ref="D325:G328" si="19">D105*1.2</f>
        <v>1.2</v>
      </c>
      <c r="E325" s="93">
        <f t="shared" si="19"/>
        <v>1.2</v>
      </c>
      <c r="F325" s="93">
        <f t="shared" si="19"/>
        <v>1.2</v>
      </c>
      <c r="G325" s="93">
        <f t="shared" si="19"/>
        <v>1.2</v>
      </c>
      <c r="H325" s="39">
        <v>1.05</v>
      </c>
      <c r="I325" s="39"/>
    </row>
    <row r="326" spans="1:9" x14ac:dyDescent="0.25">
      <c r="C326" s="3" t="s">
        <v>120</v>
      </c>
      <c r="D326" s="93">
        <f t="shared" si="19"/>
        <v>1.512</v>
      </c>
      <c r="E326" s="93">
        <f t="shared" si="19"/>
        <v>1.512</v>
      </c>
      <c r="F326" s="93">
        <f t="shared" si="19"/>
        <v>1.2</v>
      </c>
      <c r="G326" s="93">
        <f t="shared" si="19"/>
        <v>1.2</v>
      </c>
      <c r="H326" s="39">
        <v>1.05</v>
      </c>
      <c r="I326" s="39"/>
    </row>
    <row r="327" spans="1:9" x14ac:dyDescent="0.25">
      <c r="C327" s="3" t="s">
        <v>121</v>
      </c>
      <c r="D327" s="93">
        <f t="shared" si="19"/>
        <v>2.016</v>
      </c>
      <c r="E327" s="93">
        <f t="shared" si="19"/>
        <v>2.016</v>
      </c>
      <c r="F327" s="93">
        <f t="shared" si="19"/>
        <v>1.2</v>
      </c>
      <c r="G327" s="93">
        <f t="shared" si="19"/>
        <v>1.2</v>
      </c>
      <c r="H327" s="39">
        <v>1.05</v>
      </c>
      <c r="I327" s="39"/>
    </row>
    <row r="328" spans="1:9" x14ac:dyDescent="0.25">
      <c r="C328" s="3" t="s">
        <v>122</v>
      </c>
      <c r="D328" s="93">
        <f t="shared" si="19"/>
        <v>3.1799999999999997</v>
      </c>
      <c r="E328" s="93">
        <f t="shared" si="19"/>
        <v>3.1799999999999997</v>
      </c>
      <c r="F328" s="93">
        <f t="shared" si="19"/>
        <v>2.4839999999999995</v>
      </c>
      <c r="G328" s="93">
        <f t="shared" si="19"/>
        <v>2.4839999999999995</v>
      </c>
      <c r="H328" s="39">
        <v>1.05</v>
      </c>
      <c r="I328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19" zoomScale="70" zoomScaleNormal="70" workbookViewId="0">
      <selection activeCell="C67" sqref="C67"/>
    </sheetView>
  </sheetViews>
  <sheetFormatPr defaultColWidth="12.77734375" defaultRowHeight="13.2" x14ac:dyDescent="0.25"/>
  <cols>
    <col min="1" max="1" width="44.88671875" style="8" customWidth="1"/>
    <col min="2" max="2" width="44.44140625" style="8" customWidth="1"/>
    <col min="3" max="3" width="17.77734375" style="8" customWidth="1"/>
    <col min="4" max="4" width="17.5546875" style="8" customWidth="1"/>
    <col min="5" max="5" width="17.21875" style="8" customWidth="1"/>
    <col min="6" max="6" width="15" style="8" customWidth="1"/>
    <col min="7" max="7" width="13.6640625" style="8" customWidth="1"/>
    <col min="8" max="8" width="12.77734375" style="8" customWidth="1"/>
    <col min="9" max="16384" width="12.77734375" style="8"/>
  </cols>
  <sheetData>
    <row r="1" spans="1:7" s="70" customFormat="1" ht="14.25" customHeight="1" x14ac:dyDescent="0.25">
      <c r="A1" s="69" t="s">
        <v>282</v>
      </c>
    </row>
    <row r="2" spans="1:7" ht="14.25" customHeight="1" x14ac:dyDescent="0.25">
      <c r="A2" s="84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283</v>
      </c>
      <c r="C3" s="92" t="s">
        <v>284</v>
      </c>
      <c r="D3" s="92">
        <v>45</v>
      </c>
      <c r="E3" s="92">
        <v>361.6</v>
      </c>
      <c r="F3" s="92">
        <v>174.7</v>
      </c>
      <c r="G3" s="92">
        <v>174.7</v>
      </c>
    </row>
    <row r="4" spans="1:7" ht="14.25" customHeight="1" x14ac:dyDescent="0.25">
      <c r="A4" s="4"/>
      <c r="B4" s="5" t="s">
        <v>285</v>
      </c>
      <c r="C4" s="92">
        <v>1.0249999999999999</v>
      </c>
      <c r="D4" s="92">
        <v>1.0249999999999999</v>
      </c>
      <c r="E4" s="92">
        <v>1.0249999999999999</v>
      </c>
      <c r="F4" s="92">
        <v>1.0249999999999999</v>
      </c>
      <c r="G4" s="92">
        <v>1.0249999999999999</v>
      </c>
    </row>
    <row r="5" spans="1:7" ht="14.25" customHeight="1" x14ac:dyDescent="0.25">
      <c r="A5" s="14" t="s">
        <v>286</v>
      </c>
    </row>
    <row r="6" spans="1:7" ht="14.25" customHeight="1" x14ac:dyDescent="0.25">
      <c r="B6" s="5" t="s">
        <v>191</v>
      </c>
      <c r="C6" s="92">
        <v>1</v>
      </c>
      <c r="D6" s="92">
        <v>1</v>
      </c>
      <c r="E6" s="92">
        <v>0.89</v>
      </c>
      <c r="F6" s="92">
        <v>0.89</v>
      </c>
      <c r="G6" s="92">
        <v>1</v>
      </c>
    </row>
    <row r="7" spans="1:7" ht="14.25" customHeight="1" x14ac:dyDescent="0.25">
      <c r="B7" s="5" t="s">
        <v>184</v>
      </c>
      <c r="C7" s="92">
        <v>1</v>
      </c>
      <c r="D7" s="92">
        <v>1</v>
      </c>
      <c r="E7" s="92">
        <v>0.89</v>
      </c>
      <c r="F7" s="92">
        <v>0.89</v>
      </c>
      <c r="G7" s="92">
        <v>1</v>
      </c>
    </row>
    <row r="8" spans="1:7" ht="14.25" customHeight="1" x14ac:dyDescent="0.25">
      <c r="B8" s="5" t="s">
        <v>192</v>
      </c>
      <c r="C8" s="92">
        <v>1</v>
      </c>
      <c r="D8" s="92">
        <v>1</v>
      </c>
      <c r="E8" s="92">
        <v>0.89</v>
      </c>
      <c r="F8" s="92">
        <v>0.89</v>
      </c>
      <c r="G8" s="92">
        <v>1</v>
      </c>
    </row>
    <row r="9" spans="1:7" ht="14.25" customHeight="1" x14ac:dyDescent="0.25">
      <c r="B9" s="5" t="s">
        <v>200</v>
      </c>
      <c r="C9" s="92">
        <v>1</v>
      </c>
      <c r="D9" s="92">
        <v>1</v>
      </c>
      <c r="E9" s="92">
        <v>1</v>
      </c>
      <c r="F9" s="92">
        <v>1</v>
      </c>
      <c r="G9" s="92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70" customFormat="1" ht="14.25" customHeight="1" x14ac:dyDescent="0.25">
      <c r="A11" s="69" t="s">
        <v>287</v>
      </c>
    </row>
    <row r="12" spans="1:7" ht="14.25" customHeight="1" x14ac:dyDescent="0.25">
      <c r="A12" s="14"/>
      <c r="B12" s="11" t="s">
        <v>183</v>
      </c>
      <c r="C12" s="92">
        <v>1.5</v>
      </c>
      <c r="D12" s="92">
        <v>1.39</v>
      </c>
      <c r="E12" s="92">
        <v>1</v>
      </c>
      <c r="F12" s="92">
        <v>1</v>
      </c>
      <c r="G12" s="92">
        <v>1</v>
      </c>
    </row>
    <row r="13" spans="1:7" ht="14.25" customHeight="1" x14ac:dyDescent="0.25">
      <c r="A13" s="14"/>
      <c r="B13" s="11"/>
    </row>
    <row r="14" spans="1:7" s="70" customFormat="1" ht="14.25" customHeight="1" x14ac:dyDescent="0.25">
      <c r="A14" s="69" t="s">
        <v>288</v>
      </c>
    </row>
    <row r="15" spans="1:7" ht="14.25" customHeight="1" x14ac:dyDescent="0.25">
      <c r="A15" s="84" t="s">
        <v>272</v>
      </c>
      <c r="B15" s="5" t="s">
        <v>289</v>
      </c>
      <c r="C15" s="92">
        <v>1.0249999999999999</v>
      </c>
      <c r="D15" s="92">
        <v>1.0249999999999999</v>
      </c>
      <c r="E15" s="92">
        <v>1.0249999999999999</v>
      </c>
      <c r="F15" s="92">
        <v>1.0249999999999999</v>
      </c>
      <c r="G15" s="92">
        <v>1.0249999999999999</v>
      </c>
    </row>
    <row r="16" spans="1:7" ht="14.25" customHeight="1" x14ac:dyDescent="0.25">
      <c r="A16" s="4"/>
      <c r="B16" s="5" t="s">
        <v>290</v>
      </c>
      <c r="C16" s="92">
        <v>1.0249999999999999</v>
      </c>
      <c r="D16" s="92">
        <v>1.0249999999999999</v>
      </c>
      <c r="E16" s="92">
        <v>1.0249999999999999</v>
      </c>
      <c r="F16" s="92">
        <v>1.0249999999999999</v>
      </c>
      <c r="G16" s="92">
        <v>1.0249999999999999</v>
      </c>
    </row>
    <row r="17" spans="1:7" ht="14.25" customHeight="1" x14ac:dyDescent="0.25">
      <c r="A17" s="84" t="s">
        <v>111</v>
      </c>
      <c r="B17" s="11" t="s">
        <v>291</v>
      </c>
      <c r="C17" s="92">
        <v>1</v>
      </c>
      <c r="D17" s="92">
        <v>1</v>
      </c>
      <c r="E17" s="92">
        <v>1</v>
      </c>
      <c r="F17" s="92">
        <v>1</v>
      </c>
      <c r="G17" s="92">
        <v>1</v>
      </c>
    </row>
    <row r="18" spans="1:7" ht="14.25" customHeight="1" x14ac:dyDescent="0.25"/>
    <row r="19" spans="1:7" s="70" customFormat="1" ht="14.25" customHeight="1" x14ac:dyDescent="0.25">
      <c r="A19" s="69" t="s">
        <v>292</v>
      </c>
    </row>
    <row r="20" spans="1:7" s="14" customFormat="1" ht="14.25" customHeight="1" x14ac:dyDescent="0.25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2">
        <v>1.52</v>
      </c>
      <c r="D21" s="92">
        <v>1</v>
      </c>
      <c r="E21" s="92">
        <v>1</v>
      </c>
      <c r="F21" s="92">
        <v>1</v>
      </c>
    </row>
    <row r="23" spans="1:7" s="94" customFormat="1" x14ac:dyDescent="0.25">
      <c r="A23" s="94" t="s">
        <v>235</v>
      </c>
    </row>
    <row r="24" spans="1:7" x14ac:dyDescent="0.25">
      <c r="A24" s="69" t="s">
        <v>282</v>
      </c>
      <c r="B24" s="70"/>
      <c r="C24" s="70"/>
      <c r="D24" s="70"/>
      <c r="E24" s="70"/>
      <c r="F24" s="70"/>
      <c r="G24" s="70"/>
    </row>
    <row r="25" spans="1:7" x14ac:dyDescent="0.25">
      <c r="A25" s="84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293</v>
      </c>
      <c r="C26" s="92" t="s">
        <v>284</v>
      </c>
      <c r="D26" s="92">
        <f t="shared" ref="D26:G27" si="0">D3*0.9</f>
        <v>40.5</v>
      </c>
      <c r="E26" s="92">
        <f t="shared" si="0"/>
        <v>325.44000000000005</v>
      </c>
      <c r="F26" s="92">
        <f t="shared" si="0"/>
        <v>157.22999999999999</v>
      </c>
      <c r="G26" s="92">
        <f t="shared" si="0"/>
        <v>157.22999999999999</v>
      </c>
    </row>
    <row r="27" spans="1:7" x14ac:dyDescent="0.25">
      <c r="A27" s="4"/>
      <c r="B27" s="5" t="s">
        <v>294</v>
      </c>
      <c r="C27" s="92">
        <f>C4*0.9</f>
        <v>0.92249999999999999</v>
      </c>
      <c r="D27" s="92">
        <f t="shared" si="0"/>
        <v>0.92249999999999999</v>
      </c>
      <c r="E27" s="92">
        <f t="shared" si="0"/>
        <v>0.92249999999999999</v>
      </c>
      <c r="F27" s="92">
        <f t="shared" si="0"/>
        <v>0.92249999999999999</v>
      </c>
      <c r="G27" s="92">
        <f t="shared" si="0"/>
        <v>0.92249999999999999</v>
      </c>
    </row>
    <row r="28" spans="1:7" x14ac:dyDescent="0.25">
      <c r="A28" s="14" t="s">
        <v>295</v>
      </c>
    </row>
    <row r="29" spans="1:7" x14ac:dyDescent="0.25">
      <c r="B29" s="5" t="s">
        <v>296</v>
      </c>
      <c r="C29" s="92">
        <f t="shared" ref="C29:G32" si="1">C6*0.9</f>
        <v>0.9</v>
      </c>
      <c r="D29" s="92">
        <f t="shared" si="1"/>
        <v>0.9</v>
      </c>
      <c r="E29" s="92">
        <f t="shared" si="1"/>
        <v>0.80100000000000005</v>
      </c>
      <c r="F29" s="92">
        <f t="shared" si="1"/>
        <v>0.80100000000000005</v>
      </c>
      <c r="G29" s="92">
        <f t="shared" si="1"/>
        <v>0.9</v>
      </c>
    </row>
    <row r="30" spans="1:7" x14ac:dyDescent="0.25">
      <c r="B30" s="5" t="s">
        <v>297</v>
      </c>
      <c r="C30" s="92">
        <f t="shared" si="1"/>
        <v>0.9</v>
      </c>
      <c r="D30" s="92">
        <f t="shared" si="1"/>
        <v>0.9</v>
      </c>
      <c r="E30" s="92">
        <f t="shared" si="1"/>
        <v>0.80100000000000005</v>
      </c>
      <c r="F30" s="92">
        <f t="shared" si="1"/>
        <v>0.80100000000000005</v>
      </c>
      <c r="G30" s="92">
        <f t="shared" si="1"/>
        <v>0.9</v>
      </c>
    </row>
    <row r="31" spans="1:7" x14ac:dyDescent="0.25">
      <c r="B31" s="5" t="s">
        <v>298</v>
      </c>
      <c r="C31" s="92">
        <f t="shared" si="1"/>
        <v>0.9</v>
      </c>
      <c r="D31" s="92">
        <f t="shared" si="1"/>
        <v>0.9</v>
      </c>
      <c r="E31" s="92">
        <f t="shared" si="1"/>
        <v>0.80100000000000005</v>
      </c>
      <c r="F31" s="92">
        <f t="shared" si="1"/>
        <v>0.80100000000000005</v>
      </c>
      <c r="G31" s="92">
        <f t="shared" si="1"/>
        <v>0.9</v>
      </c>
    </row>
    <row r="32" spans="1:7" x14ac:dyDescent="0.25">
      <c r="B32" s="5" t="s">
        <v>299</v>
      </c>
      <c r="C32" s="92">
        <f t="shared" si="1"/>
        <v>0.9</v>
      </c>
      <c r="D32" s="92">
        <f t="shared" si="1"/>
        <v>0.9</v>
      </c>
      <c r="E32" s="92">
        <f t="shared" si="1"/>
        <v>0.9</v>
      </c>
      <c r="F32" s="92">
        <f t="shared" si="1"/>
        <v>0.9</v>
      </c>
      <c r="G32" s="92">
        <f t="shared" si="1"/>
        <v>0.9</v>
      </c>
    </row>
    <row r="33" spans="1:7" x14ac:dyDescent="0.25">
      <c r="B33" s="5"/>
      <c r="C33" s="5"/>
      <c r="D33" s="5"/>
      <c r="E33" s="5"/>
      <c r="F33" s="5"/>
      <c r="G33" s="5"/>
    </row>
    <row r="34" spans="1:7" x14ac:dyDescent="0.25">
      <c r="A34" s="69" t="s">
        <v>300</v>
      </c>
      <c r="B34" s="70"/>
      <c r="C34" s="70"/>
      <c r="D34" s="70"/>
      <c r="E34" s="70"/>
      <c r="F34" s="70"/>
      <c r="G34" s="70"/>
    </row>
    <row r="35" spans="1:7" x14ac:dyDescent="0.25">
      <c r="A35" s="14"/>
      <c r="B35" s="11" t="s">
        <v>301</v>
      </c>
      <c r="C35" s="92">
        <f>C12*0.9</f>
        <v>1.35</v>
      </c>
      <c r="D35" s="92">
        <f>D12*0.9</f>
        <v>1.2509999999999999</v>
      </c>
      <c r="E35" s="92">
        <v>1</v>
      </c>
      <c r="F35" s="92">
        <v>1</v>
      </c>
      <c r="G35" s="92">
        <v>1</v>
      </c>
    </row>
    <row r="36" spans="1:7" x14ac:dyDescent="0.25">
      <c r="A36" s="14"/>
      <c r="B36" s="11"/>
    </row>
    <row r="37" spans="1:7" x14ac:dyDescent="0.25">
      <c r="A37" s="69" t="s">
        <v>288</v>
      </c>
      <c r="B37" s="70"/>
      <c r="C37" s="70"/>
      <c r="D37" s="70"/>
      <c r="E37" s="70"/>
      <c r="F37" s="70"/>
      <c r="G37" s="70"/>
    </row>
    <row r="38" spans="1:7" x14ac:dyDescent="0.25">
      <c r="A38" s="84" t="s">
        <v>272</v>
      </c>
      <c r="B38" s="5" t="s">
        <v>302</v>
      </c>
      <c r="C38" s="92">
        <f t="shared" ref="C38:G40" si="2">C15*0.9</f>
        <v>0.92249999999999999</v>
      </c>
      <c r="D38" s="92">
        <f t="shared" si="2"/>
        <v>0.92249999999999999</v>
      </c>
      <c r="E38" s="92">
        <f t="shared" si="2"/>
        <v>0.92249999999999999</v>
      </c>
      <c r="F38" s="92">
        <f t="shared" si="2"/>
        <v>0.92249999999999999</v>
      </c>
      <c r="G38" s="92">
        <f t="shared" si="2"/>
        <v>0.92249999999999999</v>
      </c>
    </row>
    <row r="39" spans="1:7" x14ac:dyDescent="0.25">
      <c r="A39" s="4"/>
      <c r="B39" s="5" t="s">
        <v>303</v>
      </c>
      <c r="C39" s="92">
        <f t="shared" si="2"/>
        <v>0.92249999999999999</v>
      </c>
      <c r="D39" s="92">
        <f t="shared" si="2"/>
        <v>0.92249999999999999</v>
      </c>
      <c r="E39" s="92">
        <f t="shared" si="2"/>
        <v>0.92249999999999999</v>
      </c>
      <c r="F39" s="92">
        <f t="shared" si="2"/>
        <v>0.92249999999999999</v>
      </c>
      <c r="G39" s="92">
        <f t="shared" si="2"/>
        <v>0.92249999999999999</v>
      </c>
    </row>
    <row r="40" spans="1:7" x14ac:dyDescent="0.25">
      <c r="A40" s="84" t="s">
        <v>111</v>
      </c>
      <c r="B40" s="11" t="s">
        <v>304</v>
      </c>
      <c r="C40" s="92">
        <f t="shared" si="2"/>
        <v>0.9</v>
      </c>
      <c r="D40" s="92">
        <f t="shared" si="2"/>
        <v>0.9</v>
      </c>
      <c r="E40" s="92">
        <f t="shared" si="2"/>
        <v>0.9</v>
      </c>
      <c r="F40" s="92">
        <f t="shared" si="2"/>
        <v>0.9</v>
      </c>
      <c r="G40" s="92">
        <f t="shared" si="2"/>
        <v>0.9</v>
      </c>
    </row>
    <row r="42" spans="1:7" x14ac:dyDescent="0.25">
      <c r="A42" s="69" t="s">
        <v>305</v>
      </c>
      <c r="B42" s="70"/>
      <c r="C42" s="70"/>
      <c r="D42" s="70"/>
      <c r="E42" s="70"/>
      <c r="F42" s="70"/>
      <c r="G42" s="70"/>
    </row>
    <row r="43" spans="1:7" x14ac:dyDescent="0.25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306</v>
      </c>
      <c r="C44" s="92">
        <f>C21*0.9</f>
        <v>1.3680000000000001</v>
      </c>
      <c r="D44" s="92">
        <f>D21*0.9</f>
        <v>0.9</v>
      </c>
      <c r="E44" s="92">
        <f>E21*0.9</f>
        <v>0.9</v>
      </c>
      <c r="F44" s="92">
        <f>F21*0.9</f>
        <v>0.9</v>
      </c>
    </row>
    <row r="46" spans="1:7" s="94" customFormat="1" x14ac:dyDescent="0.25">
      <c r="A46" s="94" t="s">
        <v>239</v>
      </c>
    </row>
    <row r="47" spans="1:7" x14ac:dyDescent="0.25">
      <c r="A47" s="69" t="s">
        <v>282</v>
      </c>
      <c r="B47" s="70"/>
      <c r="C47" s="70"/>
      <c r="D47" s="70"/>
      <c r="E47" s="70"/>
      <c r="F47" s="70"/>
      <c r="G47" s="70"/>
    </row>
    <row r="48" spans="1:7" x14ac:dyDescent="0.25">
      <c r="A48" s="84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307</v>
      </c>
      <c r="C49" s="92" t="s">
        <v>284</v>
      </c>
      <c r="D49" s="92">
        <f t="shared" ref="D49:G50" si="3">D3*1.05</f>
        <v>47.25</v>
      </c>
      <c r="E49" s="92">
        <f t="shared" si="3"/>
        <v>379.68000000000006</v>
      </c>
      <c r="F49" s="92">
        <f t="shared" si="3"/>
        <v>183.435</v>
      </c>
      <c r="G49" s="92">
        <f t="shared" si="3"/>
        <v>183.435</v>
      </c>
    </row>
    <row r="50" spans="1:7" x14ac:dyDescent="0.25">
      <c r="A50" s="4"/>
      <c r="B50" s="5" t="s">
        <v>308</v>
      </c>
      <c r="C50" s="92">
        <f>C4*1.05</f>
        <v>1.0762499999999999</v>
      </c>
      <c r="D50" s="92">
        <f t="shared" si="3"/>
        <v>1.0762499999999999</v>
      </c>
      <c r="E50" s="92">
        <f t="shared" si="3"/>
        <v>1.0762499999999999</v>
      </c>
      <c r="F50" s="92">
        <f t="shared" si="3"/>
        <v>1.0762499999999999</v>
      </c>
      <c r="G50" s="92">
        <f t="shared" si="3"/>
        <v>1.0762499999999999</v>
      </c>
    </row>
    <row r="51" spans="1:7" x14ac:dyDescent="0.25">
      <c r="A51" s="14" t="s">
        <v>309</v>
      </c>
    </row>
    <row r="52" spans="1:7" x14ac:dyDescent="0.25">
      <c r="B52" s="5" t="s">
        <v>310</v>
      </c>
      <c r="C52" s="92">
        <f t="shared" ref="C52:G55" si="4">C6*1.05</f>
        <v>1.05</v>
      </c>
      <c r="D52" s="92">
        <f t="shared" si="4"/>
        <v>1.05</v>
      </c>
      <c r="E52" s="92">
        <f t="shared" si="4"/>
        <v>0.93450000000000011</v>
      </c>
      <c r="F52" s="92">
        <f t="shared" si="4"/>
        <v>0.93450000000000011</v>
      </c>
      <c r="G52" s="92">
        <f t="shared" si="4"/>
        <v>1.05</v>
      </c>
    </row>
    <row r="53" spans="1:7" x14ac:dyDescent="0.25">
      <c r="B53" s="5" t="s">
        <v>311</v>
      </c>
      <c r="C53" s="92">
        <f t="shared" si="4"/>
        <v>1.05</v>
      </c>
      <c r="D53" s="92">
        <f t="shared" si="4"/>
        <v>1.05</v>
      </c>
      <c r="E53" s="92">
        <f t="shared" si="4"/>
        <v>0.93450000000000011</v>
      </c>
      <c r="F53" s="92">
        <f t="shared" si="4"/>
        <v>0.93450000000000011</v>
      </c>
      <c r="G53" s="92">
        <f t="shared" si="4"/>
        <v>1.05</v>
      </c>
    </row>
    <row r="54" spans="1:7" x14ac:dyDescent="0.25">
      <c r="B54" s="5" t="s">
        <v>312</v>
      </c>
      <c r="C54" s="92">
        <f t="shared" si="4"/>
        <v>1.05</v>
      </c>
      <c r="D54" s="92">
        <f t="shared" si="4"/>
        <v>1.05</v>
      </c>
      <c r="E54" s="92">
        <f t="shared" si="4"/>
        <v>0.93450000000000011</v>
      </c>
      <c r="F54" s="92">
        <f t="shared" si="4"/>
        <v>0.93450000000000011</v>
      </c>
      <c r="G54" s="92">
        <f t="shared" si="4"/>
        <v>1.05</v>
      </c>
    </row>
    <row r="55" spans="1:7" x14ac:dyDescent="0.25">
      <c r="B55" s="5" t="s">
        <v>313</v>
      </c>
      <c r="C55" s="92">
        <f t="shared" si="4"/>
        <v>1.05</v>
      </c>
      <c r="D55" s="92">
        <f t="shared" si="4"/>
        <v>1.05</v>
      </c>
      <c r="E55" s="92">
        <f t="shared" si="4"/>
        <v>1.05</v>
      </c>
      <c r="F55" s="92">
        <f t="shared" si="4"/>
        <v>1.05</v>
      </c>
      <c r="G55" s="92">
        <f t="shared" si="4"/>
        <v>1.05</v>
      </c>
    </row>
    <row r="56" spans="1:7" x14ac:dyDescent="0.25">
      <c r="B56" s="5"/>
      <c r="C56" s="5"/>
      <c r="D56" s="5"/>
      <c r="E56" s="5"/>
      <c r="F56" s="5"/>
      <c r="G56" s="5"/>
    </row>
    <row r="57" spans="1:7" x14ac:dyDescent="0.25">
      <c r="A57" s="69" t="s">
        <v>314</v>
      </c>
      <c r="B57" s="70"/>
      <c r="C57" s="70"/>
      <c r="D57" s="70"/>
      <c r="E57" s="70"/>
      <c r="F57" s="70"/>
      <c r="G57" s="70"/>
    </row>
    <row r="58" spans="1:7" x14ac:dyDescent="0.25">
      <c r="A58" s="14"/>
      <c r="B58" s="11" t="s">
        <v>315</v>
      </c>
      <c r="C58" s="92">
        <f>C12*1.1</f>
        <v>1.6500000000000001</v>
      </c>
      <c r="D58" s="92">
        <f>D12*1.1</f>
        <v>1.5289999999999999</v>
      </c>
      <c r="E58" s="92">
        <v>1</v>
      </c>
      <c r="F58" s="92">
        <v>1</v>
      </c>
      <c r="G58" s="92">
        <v>1</v>
      </c>
    </row>
    <row r="59" spans="1:7" x14ac:dyDescent="0.25">
      <c r="A59" s="14"/>
      <c r="B59" s="11"/>
    </row>
    <row r="60" spans="1:7" x14ac:dyDescent="0.25">
      <c r="A60" s="69" t="s">
        <v>288</v>
      </c>
      <c r="B60" s="70"/>
      <c r="C60" s="70"/>
      <c r="D60" s="70"/>
      <c r="E60" s="70"/>
      <c r="F60" s="70"/>
      <c r="G60" s="70"/>
    </row>
    <row r="61" spans="1:7" x14ac:dyDescent="0.25">
      <c r="A61" s="84" t="s">
        <v>272</v>
      </c>
      <c r="B61" s="5" t="s">
        <v>316</v>
      </c>
      <c r="C61" s="92">
        <f t="shared" ref="C61:G63" si="5">C15*1.05</f>
        <v>1.0762499999999999</v>
      </c>
      <c r="D61" s="92">
        <f t="shared" si="5"/>
        <v>1.0762499999999999</v>
      </c>
      <c r="E61" s="92">
        <f t="shared" si="5"/>
        <v>1.0762499999999999</v>
      </c>
      <c r="F61" s="92">
        <f t="shared" si="5"/>
        <v>1.0762499999999999</v>
      </c>
      <c r="G61" s="92">
        <f t="shared" si="5"/>
        <v>1.0762499999999999</v>
      </c>
    </row>
    <row r="62" spans="1:7" x14ac:dyDescent="0.25">
      <c r="A62" s="4"/>
      <c r="B62" s="5" t="s">
        <v>317</v>
      </c>
      <c r="C62" s="92">
        <f t="shared" si="5"/>
        <v>1.0762499999999999</v>
      </c>
      <c r="D62" s="92">
        <f t="shared" si="5"/>
        <v>1.0762499999999999</v>
      </c>
      <c r="E62" s="92">
        <f t="shared" si="5"/>
        <v>1.0762499999999999</v>
      </c>
      <c r="F62" s="92">
        <f t="shared" si="5"/>
        <v>1.0762499999999999</v>
      </c>
      <c r="G62" s="92">
        <f t="shared" si="5"/>
        <v>1.0762499999999999</v>
      </c>
    </row>
    <row r="63" spans="1:7" x14ac:dyDescent="0.25">
      <c r="A63" s="84" t="s">
        <v>111</v>
      </c>
      <c r="B63" s="11" t="s">
        <v>318</v>
      </c>
      <c r="C63" s="92">
        <f t="shared" si="5"/>
        <v>1.05</v>
      </c>
      <c r="D63" s="92">
        <f t="shared" si="5"/>
        <v>1.05</v>
      </c>
      <c r="E63" s="92">
        <f t="shared" si="5"/>
        <v>1.05</v>
      </c>
      <c r="F63" s="92">
        <f t="shared" si="5"/>
        <v>1.05</v>
      </c>
      <c r="G63" s="92">
        <f t="shared" si="5"/>
        <v>1.05</v>
      </c>
    </row>
    <row r="65" spans="1:7" x14ac:dyDescent="0.25">
      <c r="A65" s="69" t="s">
        <v>319</v>
      </c>
      <c r="B65" s="70"/>
      <c r="C65" s="70"/>
      <c r="D65" s="70"/>
      <c r="E65" s="70"/>
      <c r="F65" s="70"/>
      <c r="G65" s="70"/>
    </row>
    <row r="66" spans="1:7" x14ac:dyDescent="0.25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320</v>
      </c>
      <c r="C67" s="92">
        <f>C21*1.05</f>
        <v>1.5960000000000001</v>
      </c>
      <c r="D67" s="92">
        <f>D21*1.05</f>
        <v>1.05</v>
      </c>
      <c r="E67" s="92">
        <f>E21*1.05</f>
        <v>1.05</v>
      </c>
      <c r="F67" s="92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109375" defaultRowHeight="15.75" customHeight="1" x14ac:dyDescent="0.25"/>
  <cols>
    <col min="1" max="1" width="52.21875" style="8" customWidth="1"/>
    <col min="2" max="6" width="16.109375" style="8" customWidth="1"/>
    <col min="7" max="7" width="17.21875" style="8" customWidth="1"/>
    <col min="8" max="9" width="16.109375" style="8" customWidth="1"/>
    <col min="10" max="16384" width="16.109375" style="8"/>
  </cols>
  <sheetData>
    <row r="1" spans="1:6" ht="15.75" customHeight="1" x14ac:dyDescent="0.25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321</v>
      </c>
      <c r="C2" s="92">
        <v>0.21</v>
      </c>
      <c r="D2" s="92">
        <v>0.21</v>
      </c>
      <c r="E2" s="92">
        <v>0</v>
      </c>
      <c r="F2" s="92">
        <v>0</v>
      </c>
    </row>
    <row r="3" spans="1:6" ht="15.75" customHeight="1" x14ac:dyDescent="0.25">
      <c r="A3" s="5"/>
      <c r="B3" s="5" t="s">
        <v>322</v>
      </c>
      <c r="C3" s="92">
        <v>1</v>
      </c>
      <c r="D3" s="92">
        <v>1</v>
      </c>
      <c r="E3" s="92">
        <v>1</v>
      </c>
      <c r="F3" s="92">
        <v>1</v>
      </c>
    </row>
    <row r="4" spans="1:6" ht="15.75" customHeight="1" x14ac:dyDescent="0.25">
      <c r="A4" s="5" t="s">
        <v>179</v>
      </c>
      <c r="B4" s="5" t="s">
        <v>321</v>
      </c>
      <c r="C4" s="92">
        <v>0.15</v>
      </c>
      <c r="D4" s="92">
        <v>0.15</v>
      </c>
      <c r="E4" s="92">
        <v>0</v>
      </c>
      <c r="F4" s="92">
        <v>0</v>
      </c>
    </row>
    <row r="5" spans="1:6" ht="15.75" customHeight="1" x14ac:dyDescent="0.25">
      <c r="A5" s="5"/>
      <c r="B5" s="5" t="s">
        <v>322</v>
      </c>
      <c r="C5" s="92">
        <v>1</v>
      </c>
      <c r="D5" s="92">
        <v>1</v>
      </c>
      <c r="E5" s="92">
        <v>1</v>
      </c>
      <c r="F5" s="92">
        <v>1</v>
      </c>
    </row>
    <row r="6" spans="1:6" ht="15.75" customHeight="1" x14ac:dyDescent="0.25">
      <c r="A6" s="5" t="s">
        <v>180</v>
      </c>
      <c r="B6" s="5" t="s">
        <v>321</v>
      </c>
      <c r="C6" s="92">
        <v>0.15</v>
      </c>
      <c r="D6" s="92">
        <v>0.15</v>
      </c>
      <c r="E6" s="92">
        <v>0</v>
      </c>
      <c r="F6" s="92">
        <v>0</v>
      </c>
    </row>
    <row r="7" spans="1:6" ht="15.75" customHeight="1" x14ac:dyDescent="0.25">
      <c r="A7" s="5"/>
      <c r="B7" s="5" t="s">
        <v>322</v>
      </c>
      <c r="C7" s="92">
        <v>1</v>
      </c>
      <c r="D7" s="92">
        <v>1</v>
      </c>
      <c r="E7" s="92">
        <v>1</v>
      </c>
      <c r="F7" s="92">
        <v>1</v>
      </c>
    </row>
    <row r="8" spans="1:6" ht="15.75" customHeight="1" x14ac:dyDescent="0.25">
      <c r="A8" s="5" t="s">
        <v>181</v>
      </c>
      <c r="B8" s="5" t="s">
        <v>321</v>
      </c>
      <c r="C8" s="92">
        <v>0.35</v>
      </c>
      <c r="D8" s="92">
        <v>0.35</v>
      </c>
      <c r="E8" s="92">
        <v>0</v>
      </c>
      <c r="F8" s="92">
        <v>0</v>
      </c>
    </row>
    <row r="9" spans="1:6" ht="15.75" customHeight="1" x14ac:dyDescent="0.25">
      <c r="A9" s="5"/>
      <c r="B9" s="5" t="s">
        <v>322</v>
      </c>
      <c r="C9" s="92">
        <v>1</v>
      </c>
      <c r="D9" s="92">
        <v>1</v>
      </c>
      <c r="E9" s="92">
        <v>0</v>
      </c>
      <c r="F9" s="92">
        <v>0</v>
      </c>
    </row>
    <row r="10" spans="1:6" ht="15.75" customHeight="1" x14ac:dyDescent="0.25">
      <c r="A10" s="5" t="s">
        <v>185</v>
      </c>
      <c r="B10" s="5" t="s">
        <v>321</v>
      </c>
      <c r="C10" s="92">
        <v>0.35</v>
      </c>
      <c r="D10" s="92">
        <v>0.35</v>
      </c>
      <c r="E10" s="92">
        <v>0</v>
      </c>
      <c r="F10" s="92">
        <v>0</v>
      </c>
    </row>
    <row r="11" spans="1:6" ht="15.75" customHeight="1" x14ac:dyDescent="0.25">
      <c r="A11" s="5"/>
      <c r="B11" s="5" t="s">
        <v>322</v>
      </c>
      <c r="C11" s="92">
        <v>1</v>
      </c>
      <c r="D11" s="92">
        <v>1</v>
      </c>
      <c r="E11" s="92">
        <v>0</v>
      </c>
      <c r="F11" s="92">
        <v>0</v>
      </c>
    </row>
    <row r="12" spans="1:6" ht="15.75" customHeight="1" x14ac:dyDescent="0.25">
      <c r="A12" s="5" t="s">
        <v>189</v>
      </c>
      <c r="B12" s="5" t="s">
        <v>321</v>
      </c>
      <c r="C12" s="92">
        <v>0.23</v>
      </c>
      <c r="D12" s="92">
        <v>0.23</v>
      </c>
      <c r="E12" s="92">
        <v>0</v>
      </c>
      <c r="F12" s="92">
        <v>0</v>
      </c>
    </row>
    <row r="13" spans="1:6" ht="15.75" customHeight="1" x14ac:dyDescent="0.25">
      <c r="A13" s="5"/>
      <c r="B13" s="5" t="s">
        <v>322</v>
      </c>
      <c r="C13" s="92">
        <v>1</v>
      </c>
      <c r="D13" s="92">
        <v>1</v>
      </c>
      <c r="E13" s="92">
        <v>1</v>
      </c>
      <c r="F13" s="92">
        <v>1</v>
      </c>
    </row>
    <row r="15" spans="1:6" s="94" customFormat="1" ht="15.75" customHeight="1" x14ac:dyDescent="0.25">
      <c r="A15" s="94" t="s">
        <v>235</v>
      </c>
    </row>
    <row r="16" spans="1:6" ht="15.75" customHeight="1" x14ac:dyDescent="0.25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321</v>
      </c>
      <c r="C17" s="92">
        <f t="shared" ref="C17:F28" si="0">C2*0.9</f>
        <v>0.189</v>
      </c>
      <c r="D17" s="92">
        <f t="shared" si="0"/>
        <v>0.189</v>
      </c>
      <c r="E17" s="92">
        <f t="shared" si="0"/>
        <v>0</v>
      </c>
      <c r="F17" s="92">
        <f t="shared" si="0"/>
        <v>0</v>
      </c>
    </row>
    <row r="18" spans="1:6" ht="15.75" customHeight="1" x14ac:dyDescent="0.25">
      <c r="A18" s="5"/>
      <c r="B18" s="5" t="s">
        <v>322</v>
      </c>
      <c r="C18" s="92">
        <f t="shared" si="0"/>
        <v>0.9</v>
      </c>
      <c r="D18" s="92">
        <f t="shared" si="0"/>
        <v>0.9</v>
      </c>
      <c r="E18" s="92">
        <f t="shared" si="0"/>
        <v>0.9</v>
      </c>
      <c r="F18" s="92">
        <f t="shared" si="0"/>
        <v>0.9</v>
      </c>
    </row>
    <row r="19" spans="1:6" ht="15.75" customHeight="1" x14ac:dyDescent="0.25">
      <c r="A19" s="5" t="s">
        <v>179</v>
      </c>
      <c r="B19" s="5" t="s">
        <v>321</v>
      </c>
      <c r="C19" s="92">
        <f t="shared" si="0"/>
        <v>0.13500000000000001</v>
      </c>
      <c r="D19" s="92">
        <f t="shared" si="0"/>
        <v>0.13500000000000001</v>
      </c>
      <c r="E19" s="92">
        <f t="shared" si="0"/>
        <v>0</v>
      </c>
      <c r="F19" s="92">
        <f t="shared" si="0"/>
        <v>0</v>
      </c>
    </row>
    <row r="20" spans="1:6" ht="15.75" customHeight="1" x14ac:dyDescent="0.25">
      <c r="A20" s="5"/>
      <c r="B20" s="5" t="s">
        <v>322</v>
      </c>
      <c r="C20" s="92">
        <f t="shared" si="0"/>
        <v>0.9</v>
      </c>
      <c r="D20" s="92">
        <f t="shared" si="0"/>
        <v>0.9</v>
      </c>
      <c r="E20" s="92">
        <f t="shared" si="0"/>
        <v>0.9</v>
      </c>
      <c r="F20" s="92">
        <f t="shared" si="0"/>
        <v>0.9</v>
      </c>
    </row>
    <row r="21" spans="1:6" ht="15.75" customHeight="1" x14ac:dyDescent="0.25">
      <c r="A21" s="5" t="s">
        <v>180</v>
      </c>
      <c r="B21" s="5" t="s">
        <v>321</v>
      </c>
      <c r="C21" s="92">
        <f t="shared" si="0"/>
        <v>0.13500000000000001</v>
      </c>
      <c r="D21" s="92">
        <f t="shared" si="0"/>
        <v>0.13500000000000001</v>
      </c>
      <c r="E21" s="92">
        <f t="shared" si="0"/>
        <v>0</v>
      </c>
      <c r="F21" s="92">
        <f t="shared" si="0"/>
        <v>0</v>
      </c>
    </row>
    <row r="22" spans="1:6" ht="15.75" customHeight="1" x14ac:dyDescent="0.25">
      <c r="A22" s="5"/>
      <c r="B22" s="5" t="s">
        <v>322</v>
      </c>
      <c r="C22" s="92">
        <f t="shared" si="0"/>
        <v>0.9</v>
      </c>
      <c r="D22" s="92">
        <f t="shared" si="0"/>
        <v>0.9</v>
      </c>
      <c r="E22" s="92">
        <f t="shared" si="0"/>
        <v>0.9</v>
      </c>
      <c r="F22" s="92">
        <f t="shared" si="0"/>
        <v>0.9</v>
      </c>
    </row>
    <row r="23" spans="1:6" ht="15.75" customHeight="1" x14ac:dyDescent="0.25">
      <c r="A23" s="5" t="s">
        <v>181</v>
      </c>
      <c r="B23" s="5" t="s">
        <v>321</v>
      </c>
      <c r="C23" s="92">
        <f t="shared" si="0"/>
        <v>0.315</v>
      </c>
      <c r="D23" s="92">
        <f t="shared" si="0"/>
        <v>0.315</v>
      </c>
      <c r="E23" s="92">
        <f t="shared" si="0"/>
        <v>0</v>
      </c>
      <c r="F23" s="92">
        <f t="shared" si="0"/>
        <v>0</v>
      </c>
    </row>
    <row r="24" spans="1:6" ht="15.75" customHeight="1" x14ac:dyDescent="0.25">
      <c r="A24" s="5"/>
      <c r="B24" s="5" t="s">
        <v>322</v>
      </c>
      <c r="C24" s="92">
        <f t="shared" si="0"/>
        <v>0.9</v>
      </c>
      <c r="D24" s="92">
        <f t="shared" si="0"/>
        <v>0.9</v>
      </c>
      <c r="E24" s="92">
        <f t="shared" si="0"/>
        <v>0</v>
      </c>
      <c r="F24" s="92">
        <f t="shared" si="0"/>
        <v>0</v>
      </c>
    </row>
    <row r="25" spans="1:6" ht="15.75" customHeight="1" x14ac:dyDescent="0.25">
      <c r="A25" s="5" t="s">
        <v>185</v>
      </c>
      <c r="B25" s="5" t="s">
        <v>321</v>
      </c>
      <c r="C25" s="92">
        <f t="shared" si="0"/>
        <v>0.315</v>
      </c>
      <c r="D25" s="92">
        <f t="shared" si="0"/>
        <v>0.315</v>
      </c>
      <c r="E25" s="92">
        <f t="shared" si="0"/>
        <v>0</v>
      </c>
      <c r="F25" s="92">
        <f t="shared" si="0"/>
        <v>0</v>
      </c>
    </row>
    <row r="26" spans="1:6" ht="15.75" customHeight="1" x14ac:dyDescent="0.25">
      <c r="A26" s="5"/>
      <c r="B26" s="5" t="s">
        <v>322</v>
      </c>
      <c r="C26" s="92">
        <f t="shared" si="0"/>
        <v>0.9</v>
      </c>
      <c r="D26" s="92">
        <f t="shared" si="0"/>
        <v>0.9</v>
      </c>
      <c r="E26" s="92">
        <f t="shared" si="0"/>
        <v>0</v>
      </c>
      <c r="F26" s="92">
        <f t="shared" si="0"/>
        <v>0</v>
      </c>
    </row>
    <row r="27" spans="1:6" ht="15.75" customHeight="1" x14ac:dyDescent="0.25">
      <c r="A27" s="5" t="s">
        <v>189</v>
      </c>
      <c r="B27" s="5" t="s">
        <v>321</v>
      </c>
      <c r="C27" s="92">
        <f t="shared" si="0"/>
        <v>0.20700000000000002</v>
      </c>
      <c r="D27" s="92">
        <f t="shared" si="0"/>
        <v>0.20700000000000002</v>
      </c>
      <c r="E27" s="92">
        <f t="shared" si="0"/>
        <v>0</v>
      </c>
      <c r="F27" s="92">
        <f t="shared" si="0"/>
        <v>0</v>
      </c>
    </row>
    <row r="28" spans="1:6" ht="15.75" customHeight="1" x14ac:dyDescent="0.25">
      <c r="A28" s="5"/>
      <c r="B28" s="5" t="s">
        <v>322</v>
      </c>
      <c r="C28" s="92">
        <f t="shared" si="0"/>
        <v>0.9</v>
      </c>
      <c r="D28" s="92">
        <f t="shared" si="0"/>
        <v>0.9</v>
      </c>
      <c r="E28" s="92">
        <f t="shared" si="0"/>
        <v>0.9</v>
      </c>
      <c r="F28" s="92">
        <f t="shared" si="0"/>
        <v>0.9</v>
      </c>
    </row>
    <row r="30" spans="1:6" s="94" customFormat="1" ht="15.75" customHeight="1" x14ac:dyDescent="0.25">
      <c r="A30" s="94" t="s">
        <v>239</v>
      </c>
    </row>
    <row r="31" spans="1:6" ht="15.75" customHeight="1" x14ac:dyDescent="0.25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321</v>
      </c>
      <c r="C32" s="92">
        <f t="shared" ref="C32:F43" si="1">C2*1.05</f>
        <v>0.2205</v>
      </c>
      <c r="D32" s="92">
        <f t="shared" si="1"/>
        <v>0.2205</v>
      </c>
      <c r="E32" s="92">
        <f t="shared" si="1"/>
        <v>0</v>
      </c>
      <c r="F32" s="92">
        <f t="shared" si="1"/>
        <v>0</v>
      </c>
    </row>
    <row r="33" spans="1:6" ht="15.75" customHeight="1" x14ac:dyDescent="0.25">
      <c r="A33" s="5"/>
      <c r="B33" s="5" t="s">
        <v>322</v>
      </c>
      <c r="C33" s="92">
        <f t="shared" si="1"/>
        <v>1.05</v>
      </c>
      <c r="D33" s="92">
        <f t="shared" si="1"/>
        <v>1.05</v>
      </c>
      <c r="E33" s="92">
        <f t="shared" si="1"/>
        <v>1.05</v>
      </c>
      <c r="F33" s="92">
        <f t="shared" si="1"/>
        <v>1.05</v>
      </c>
    </row>
    <row r="34" spans="1:6" ht="15.75" customHeight="1" x14ac:dyDescent="0.25">
      <c r="A34" s="5" t="s">
        <v>179</v>
      </c>
      <c r="B34" s="5" t="s">
        <v>321</v>
      </c>
      <c r="C34" s="92">
        <f t="shared" si="1"/>
        <v>0.1575</v>
      </c>
      <c r="D34" s="92">
        <f t="shared" si="1"/>
        <v>0.1575</v>
      </c>
      <c r="E34" s="92">
        <f t="shared" si="1"/>
        <v>0</v>
      </c>
      <c r="F34" s="92">
        <f t="shared" si="1"/>
        <v>0</v>
      </c>
    </row>
    <row r="35" spans="1:6" ht="15.75" customHeight="1" x14ac:dyDescent="0.25">
      <c r="A35" s="5"/>
      <c r="B35" s="5" t="s">
        <v>322</v>
      </c>
      <c r="C35" s="92">
        <f t="shared" si="1"/>
        <v>1.05</v>
      </c>
      <c r="D35" s="92">
        <f t="shared" si="1"/>
        <v>1.05</v>
      </c>
      <c r="E35" s="92">
        <f t="shared" si="1"/>
        <v>1.05</v>
      </c>
      <c r="F35" s="92">
        <f t="shared" si="1"/>
        <v>1.05</v>
      </c>
    </row>
    <row r="36" spans="1:6" ht="15.75" customHeight="1" x14ac:dyDescent="0.25">
      <c r="A36" s="5" t="s">
        <v>180</v>
      </c>
      <c r="B36" s="5" t="s">
        <v>321</v>
      </c>
      <c r="C36" s="92">
        <f t="shared" si="1"/>
        <v>0.1575</v>
      </c>
      <c r="D36" s="92">
        <f t="shared" si="1"/>
        <v>0.1575</v>
      </c>
      <c r="E36" s="92">
        <f t="shared" si="1"/>
        <v>0</v>
      </c>
      <c r="F36" s="92">
        <f t="shared" si="1"/>
        <v>0</v>
      </c>
    </row>
    <row r="37" spans="1:6" ht="15.75" customHeight="1" x14ac:dyDescent="0.25">
      <c r="A37" s="5"/>
      <c r="B37" s="5" t="s">
        <v>322</v>
      </c>
      <c r="C37" s="92">
        <f t="shared" si="1"/>
        <v>1.05</v>
      </c>
      <c r="D37" s="92">
        <f t="shared" si="1"/>
        <v>1.05</v>
      </c>
      <c r="E37" s="92">
        <f t="shared" si="1"/>
        <v>1.05</v>
      </c>
      <c r="F37" s="92">
        <f t="shared" si="1"/>
        <v>1.05</v>
      </c>
    </row>
    <row r="38" spans="1:6" ht="15.75" customHeight="1" x14ac:dyDescent="0.25">
      <c r="A38" s="5" t="s">
        <v>181</v>
      </c>
      <c r="B38" s="5" t="s">
        <v>321</v>
      </c>
      <c r="C38" s="92">
        <f t="shared" si="1"/>
        <v>0.36749999999999999</v>
      </c>
      <c r="D38" s="92">
        <f t="shared" si="1"/>
        <v>0.36749999999999999</v>
      </c>
      <c r="E38" s="92">
        <f t="shared" si="1"/>
        <v>0</v>
      </c>
      <c r="F38" s="92">
        <f t="shared" si="1"/>
        <v>0</v>
      </c>
    </row>
    <row r="39" spans="1:6" ht="15.75" customHeight="1" x14ac:dyDescent="0.25">
      <c r="A39" s="5"/>
      <c r="B39" s="5" t="s">
        <v>322</v>
      </c>
      <c r="C39" s="92">
        <f t="shared" si="1"/>
        <v>1.05</v>
      </c>
      <c r="D39" s="92">
        <f t="shared" si="1"/>
        <v>1.05</v>
      </c>
      <c r="E39" s="92">
        <f t="shared" si="1"/>
        <v>0</v>
      </c>
      <c r="F39" s="92">
        <f t="shared" si="1"/>
        <v>0</v>
      </c>
    </row>
    <row r="40" spans="1:6" ht="15.75" customHeight="1" x14ac:dyDescent="0.25">
      <c r="A40" s="5" t="s">
        <v>185</v>
      </c>
      <c r="B40" s="5" t="s">
        <v>321</v>
      </c>
      <c r="C40" s="92">
        <f t="shared" si="1"/>
        <v>0.36749999999999999</v>
      </c>
      <c r="D40" s="92">
        <f t="shared" si="1"/>
        <v>0.36749999999999999</v>
      </c>
      <c r="E40" s="92">
        <f t="shared" si="1"/>
        <v>0</v>
      </c>
      <c r="F40" s="92">
        <f t="shared" si="1"/>
        <v>0</v>
      </c>
    </row>
    <row r="41" spans="1:6" ht="15.75" customHeight="1" x14ac:dyDescent="0.25">
      <c r="A41" s="5"/>
      <c r="B41" s="5" t="s">
        <v>322</v>
      </c>
      <c r="C41" s="92">
        <f t="shared" si="1"/>
        <v>1.05</v>
      </c>
      <c r="D41" s="92">
        <f t="shared" si="1"/>
        <v>1.05</v>
      </c>
      <c r="E41" s="92">
        <f t="shared" si="1"/>
        <v>0</v>
      </c>
      <c r="F41" s="92">
        <f t="shared" si="1"/>
        <v>0</v>
      </c>
    </row>
    <row r="42" spans="1:6" ht="15.75" customHeight="1" x14ac:dyDescent="0.25">
      <c r="A42" s="5" t="s">
        <v>189</v>
      </c>
      <c r="B42" s="5" t="s">
        <v>321</v>
      </c>
      <c r="C42" s="92">
        <f t="shared" si="1"/>
        <v>0.24150000000000002</v>
      </c>
      <c r="D42" s="92">
        <f t="shared" si="1"/>
        <v>0.24150000000000002</v>
      </c>
      <c r="E42" s="92">
        <f t="shared" si="1"/>
        <v>0</v>
      </c>
      <c r="F42" s="92">
        <f t="shared" si="1"/>
        <v>0</v>
      </c>
    </row>
    <row r="43" spans="1:6" ht="15.75" customHeight="1" x14ac:dyDescent="0.25">
      <c r="A43" s="5"/>
      <c r="B43" s="5" t="s">
        <v>322</v>
      </c>
      <c r="C43" s="92">
        <f t="shared" si="1"/>
        <v>1.05</v>
      </c>
      <c r="D43" s="92">
        <f t="shared" si="1"/>
        <v>1.05</v>
      </c>
      <c r="E43" s="92">
        <f t="shared" si="1"/>
        <v>1.05</v>
      </c>
      <c r="F43" s="92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77734375" defaultRowHeight="13.2" x14ac:dyDescent="0.25"/>
  <cols>
    <col min="1" max="1" width="22.5546875" style="8" customWidth="1"/>
    <col min="2" max="2" width="58.88671875" style="8" bestFit="1" customWidth="1"/>
    <col min="3" max="15" width="15" style="8" customWidth="1"/>
    <col min="16" max="16" width="12.77734375" style="8" customWidth="1"/>
    <col min="17" max="16384" width="12.77734375" style="8"/>
  </cols>
  <sheetData>
    <row r="1" spans="1:15" ht="35.25" customHeight="1" x14ac:dyDescent="0.25">
      <c r="A1" s="4"/>
      <c r="B1" s="4"/>
      <c r="C1" s="72" t="s">
        <v>67</v>
      </c>
      <c r="D1" s="72" t="s">
        <v>77</v>
      </c>
      <c r="E1" s="72" t="s">
        <v>78</v>
      </c>
      <c r="F1" s="72" t="s">
        <v>79</v>
      </c>
      <c r="G1" s="72" t="s">
        <v>80</v>
      </c>
      <c r="H1" s="72" t="s">
        <v>58</v>
      </c>
      <c r="I1" s="72" t="s">
        <v>59</v>
      </c>
      <c r="J1" s="72" t="s">
        <v>60</v>
      </c>
      <c r="K1" s="72" t="s">
        <v>61</v>
      </c>
      <c r="L1" s="72" t="s">
        <v>112</v>
      </c>
      <c r="M1" s="72" t="s">
        <v>113</v>
      </c>
      <c r="N1" s="72" t="s">
        <v>114</v>
      </c>
      <c r="O1" s="72" t="s">
        <v>115</v>
      </c>
    </row>
    <row r="2" spans="1:15" x14ac:dyDescent="0.25">
      <c r="A2" s="4" t="s">
        <v>323</v>
      </c>
    </row>
    <row r="3" spans="1:15" x14ac:dyDescent="0.25">
      <c r="B3" s="11" t="s">
        <v>170</v>
      </c>
      <c r="C3" s="92">
        <v>0.53</v>
      </c>
      <c r="D3" s="92">
        <v>0.53</v>
      </c>
      <c r="E3" s="92">
        <v>1</v>
      </c>
      <c r="F3" s="92">
        <v>1</v>
      </c>
      <c r="G3" s="92">
        <v>1</v>
      </c>
      <c r="H3" s="92">
        <v>1</v>
      </c>
      <c r="I3" s="92">
        <v>1</v>
      </c>
      <c r="J3" s="92">
        <v>1</v>
      </c>
      <c r="K3" s="92">
        <v>1</v>
      </c>
      <c r="L3" s="92">
        <v>1</v>
      </c>
      <c r="M3" s="92">
        <v>1</v>
      </c>
      <c r="N3" s="92">
        <v>1</v>
      </c>
      <c r="O3" s="92">
        <v>1</v>
      </c>
    </row>
    <row r="4" spans="1:15" x14ac:dyDescent="0.25">
      <c r="B4" s="11" t="s">
        <v>175</v>
      </c>
      <c r="C4" s="92">
        <v>1</v>
      </c>
      <c r="D4" s="92">
        <v>1</v>
      </c>
      <c r="E4" s="92">
        <v>1</v>
      </c>
      <c r="F4" s="92">
        <v>1</v>
      </c>
      <c r="G4" s="92">
        <v>1</v>
      </c>
      <c r="H4" s="92">
        <v>0.73</v>
      </c>
      <c r="I4" s="92">
        <v>0.73</v>
      </c>
      <c r="J4" s="92">
        <v>0.73</v>
      </c>
      <c r="K4" s="92">
        <v>0.73</v>
      </c>
      <c r="L4" s="92">
        <v>1</v>
      </c>
      <c r="M4" s="92">
        <v>1</v>
      </c>
      <c r="N4" s="92">
        <v>1</v>
      </c>
      <c r="O4" s="92">
        <v>1</v>
      </c>
    </row>
    <row r="5" spans="1:15" x14ac:dyDescent="0.25">
      <c r="B5" s="11" t="s">
        <v>176</v>
      </c>
      <c r="C5" s="92">
        <v>1</v>
      </c>
      <c r="D5" s="92">
        <v>1</v>
      </c>
      <c r="E5" s="92">
        <v>1</v>
      </c>
      <c r="F5" s="92">
        <v>1</v>
      </c>
      <c r="G5" s="92">
        <v>1</v>
      </c>
      <c r="H5" s="92">
        <v>0.73</v>
      </c>
      <c r="I5" s="92">
        <v>0.73</v>
      </c>
      <c r="J5" s="92">
        <v>0.73</v>
      </c>
      <c r="K5" s="92">
        <v>0.73</v>
      </c>
      <c r="L5" s="92">
        <v>1</v>
      </c>
      <c r="M5" s="92">
        <v>1</v>
      </c>
      <c r="N5" s="92">
        <v>1</v>
      </c>
      <c r="O5" s="92">
        <v>1</v>
      </c>
    </row>
    <row r="6" spans="1:15" x14ac:dyDescent="0.25">
      <c r="B6" s="11" t="s">
        <v>177</v>
      </c>
      <c r="C6" s="92">
        <v>1</v>
      </c>
      <c r="D6" s="92">
        <v>1</v>
      </c>
      <c r="E6" s="92">
        <v>1</v>
      </c>
      <c r="F6" s="92">
        <v>1</v>
      </c>
      <c r="G6" s="92">
        <v>1</v>
      </c>
      <c r="H6" s="92">
        <v>0.73</v>
      </c>
      <c r="I6" s="92">
        <v>0.73</v>
      </c>
      <c r="J6" s="92">
        <v>0.73</v>
      </c>
      <c r="K6" s="92">
        <v>0.73</v>
      </c>
      <c r="L6" s="92">
        <v>1</v>
      </c>
      <c r="M6" s="92">
        <v>1</v>
      </c>
      <c r="N6" s="92">
        <v>1</v>
      </c>
      <c r="O6" s="92">
        <v>1</v>
      </c>
    </row>
    <row r="7" spans="1:15" x14ac:dyDescent="0.25">
      <c r="B7" s="11" t="s">
        <v>178</v>
      </c>
      <c r="C7" s="92">
        <v>1</v>
      </c>
      <c r="D7" s="92">
        <v>1</v>
      </c>
      <c r="E7" s="92">
        <v>1</v>
      </c>
      <c r="F7" s="92">
        <v>1</v>
      </c>
      <c r="G7" s="92">
        <v>1</v>
      </c>
      <c r="H7" s="92">
        <v>0.73</v>
      </c>
      <c r="I7" s="92">
        <v>0.73</v>
      </c>
      <c r="J7" s="92">
        <v>0.73</v>
      </c>
      <c r="K7" s="92">
        <v>0.73</v>
      </c>
      <c r="L7" s="92">
        <v>1</v>
      </c>
      <c r="M7" s="92">
        <v>1</v>
      </c>
      <c r="N7" s="92">
        <v>1</v>
      </c>
      <c r="O7" s="92">
        <v>1</v>
      </c>
    </row>
    <row r="8" spans="1:15" x14ac:dyDescent="0.25">
      <c r="B8" s="5" t="s">
        <v>179</v>
      </c>
      <c r="C8" s="92">
        <v>1</v>
      </c>
      <c r="D8" s="92">
        <v>1</v>
      </c>
      <c r="E8" s="92">
        <v>1</v>
      </c>
      <c r="F8" s="92">
        <v>1</v>
      </c>
      <c r="G8" s="92">
        <v>1</v>
      </c>
      <c r="H8" s="92">
        <v>1</v>
      </c>
      <c r="I8" s="92">
        <v>1</v>
      </c>
      <c r="J8" s="92">
        <v>1</v>
      </c>
      <c r="K8" s="92">
        <v>1</v>
      </c>
      <c r="L8" s="92">
        <v>0.33</v>
      </c>
      <c r="M8" s="92">
        <v>0.33</v>
      </c>
      <c r="N8" s="92">
        <v>0.33</v>
      </c>
      <c r="O8" s="92">
        <v>0.33</v>
      </c>
    </row>
    <row r="9" spans="1:15" x14ac:dyDescent="0.25">
      <c r="B9" s="5" t="s">
        <v>180</v>
      </c>
      <c r="C9" s="92">
        <v>1</v>
      </c>
      <c r="D9" s="92">
        <v>1</v>
      </c>
      <c r="E9" s="92">
        <v>1</v>
      </c>
      <c r="F9" s="92">
        <v>1</v>
      </c>
      <c r="G9" s="92">
        <v>1</v>
      </c>
      <c r="H9" s="92">
        <v>1</v>
      </c>
      <c r="I9" s="92">
        <v>1</v>
      </c>
      <c r="J9" s="92">
        <v>1</v>
      </c>
      <c r="K9" s="92">
        <v>1</v>
      </c>
      <c r="L9" s="92">
        <v>0.33</v>
      </c>
      <c r="M9" s="92">
        <v>0.33</v>
      </c>
      <c r="N9" s="92">
        <v>0.33</v>
      </c>
      <c r="O9" s="92">
        <v>0.33</v>
      </c>
    </row>
    <row r="10" spans="1:15" x14ac:dyDescent="0.25">
      <c r="B10" s="11" t="s">
        <v>181</v>
      </c>
      <c r="C10" s="92">
        <v>1</v>
      </c>
      <c r="D10" s="92">
        <v>1</v>
      </c>
      <c r="E10" s="92">
        <v>1</v>
      </c>
      <c r="F10" s="92">
        <v>1</v>
      </c>
      <c r="G10" s="92">
        <v>1</v>
      </c>
      <c r="H10" s="92">
        <v>1</v>
      </c>
      <c r="I10" s="92">
        <v>1</v>
      </c>
      <c r="J10" s="92">
        <v>1</v>
      </c>
      <c r="K10" s="92">
        <v>1</v>
      </c>
      <c r="L10" s="92">
        <v>0.83</v>
      </c>
      <c r="M10" s="92">
        <v>0.83</v>
      </c>
      <c r="N10" s="92">
        <v>0.83</v>
      </c>
      <c r="O10" s="92">
        <v>0.83</v>
      </c>
    </row>
    <row r="11" spans="1:15" x14ac:dyDescent="0.25">
      <c r="B11" s="5" t="s">
        <v>184</v>
      </c>
      <c r="C11" s="92">
        <v>1</v>
      </c>
      <c r="D11" s="92">
        <v>1</v>
      </c>
      <c r="E11" s="92">
        <v>0.69</v>
      </c>
      <c r="F11" s="92">
        <v>0.69</v>
      </c>
      <c r="G11" s="92">
        <v>1</v>
      </c>
      <c r="H11" s="92">
        <v>1</v>
      </c>
      <c r="I11" s="92">
        <v>1</v>
      </c>
      <c r="J11" s="92">
        <v>1</v>
      </c>
      <c r="K11" s="92">
        <v>1</v>
      </c>
      <c r="L11" s="92">
        <v>1</v>
      </c>
      <c r="M11" s="92">
        <v>1</v>
      </c>
      <c r="N11" s="92">
        <v>1</v>
      </c>
      <c r="O11" s="92">
        <v>1</v>
      </c>
    </row>
    <row r="12" spans="1:15" x14ac:dyDescent="0.25">
      <c r="B12" s="11" t="s">
        <v>185</v>
      </c>
      <c r="C12" s="92">
        <v>0.83</v>
      </c>
      <c r="D12" s="92">
        <v>0.83</v>
      </c>
      <c r="E12" s="92">
        <v>0.83</v>
      </c>
      <c r="F12" s="92">
        <v>0.83</v>
      </c>
      <c r="G12" s="92">
        <v>0.83</v>
      </c>
      <c r="H12" s="92">
        <v>0.83</v>
      </c>
      <c r="I12" s="92">
        <v>0.83</v>
      </c>
      <c r="J12" s="92">
        <v>0.83</v>
      </c>
      <c r="K12" s="92">
        <v>0.83</v>
      </c>
      <c r="L12" s="92">
        <v>0.83</v>
      </c>
      <c r="M12" s="92">
        <v>0.83</v>
      </c>
      <c r="N12" s="92">
        <v>0.83</v>
      </c>
      <c r="O12" s="92">
        <v>0.83</v>
      </c>
    </row>
    <row r="13" spans="1:15" ht="13.05" customHeight="1" x14ac:dyDescent="0.25">
      <c r="B13" s="11" t="s">
        <v>188</v>
      </c>
      <c r="C13" s="92">
        <v>1</v>
      </c>
      <c r="D13" s="92">
        <v>1</v>
      </c>
      <c r="E13" s="92">
        <v>0.69</v>
      </c>
      <c r="F13" s="92">
        <v>0.69</v>
      </c>
      <c r="G13" s="92">
        <v>0.69</v>
      </c>
      <c r="H13" s="92">
        <v>1</v>
      </c>
      <c r="I13" s="92">
        <v>1</v>
      </c>
      <c r="J13" s="92">
        <v>1</v>
      </c>
      <c r="K13" s="92">
        <v>1</v>
      </c>
      <c r="L13" s="92">
        <v>1</v>
      </c>
      <c r="M13" s="92">
        <v>1</v>
      </c>
      <c r="N13" s="92">
        <v>1</v>
      </c>
      <c r="O13" s="92">
        <v>1</v>
      </c>
    </row>
    <row r="14" spans="1:15" x14ac:dyDescent="0.25">
      <c r="B14" s="11" t="s">
        <v>189</v>
      </c>
      <c r="C14" s="92">
        <v>1</v>
      </c>
      <c r="D14" s="92">
        <v>1</v>
      </c>
      <c r="E14" s="92">
        <v>1</v>
      </c>
      <c r="F14" s="92">
        <v>1</v>
      </c>
      <c r="G14" s="92">
        <v>1</v>
      </c>
      <c r="H14" s="92">
        <v>1</v>
      </c>
      <c r="I14" s="92">
        <v>1</v>
      </c>
      <c r="J14" s="92">
        <v>1</v>
      </c>
      <c r="K14" s="92">
        <v>1</v>
      </c>
      <c r="L14" s="92">
        <v>0.33</v>
      </c>
      <c r="M14" s="92">
        <v>0.33</v>
      </c>
      <c r="N14" s="92">
        <v>0.33</v>
      </c>
      <c r="O14" s="92">
        <v>0.33</v>
      </c>
    </row>
    <row r="15" spans="1:15" x14ac:dyDescent="0.25">
      <c r="B15" s="5" t="s">
        <v>192</v>
      </c>
      <c r="C15" s="92">
        <v>1</v>
      </c>
      <c r="D15" s="92">
        <v>1</v>
      </c>
      <c r="E15" s="92">
        <v>1</v>
      </c>
      <c r="F15" s="92">
        <v>1</v>
      </c>
      <c r="G15" s="92">
        <v>1</v>
      </c>
      <c r="H15" s="92">
        <v>1</v>
      </c>
      <c r="I15" s="92">
        <v>1</v>
      </c>
      <c r="J15" s="92">
        <v>1</v>
      </c>
      <c r="K15" s="92">
        <v>1</v>
      </c>
      <c r="L15" s="92">
        <v>0.33</v>
      </c>
      <c r="M15" s="92">
        <v>0.33</v>
      </c>
      <c r="N15" s="92">
        <v>0.33</v>
      </c>
      <c r="O15" s="92">
        <v>0.33</v>
      </c>
    </row>
    <row r="17" spans="1:15" x14ac:dyDescent="0.25">
      <c r="A17" s="4" t="s">
        <v>324</v>
      </c>
      <c r="B17" s="11"/>
    </row>
    <row r="18" spans="1:15" x14ac:dyDescent="0.25">
      <c r="B18" s="5" t="s">
        <v>172</v>
      </c>
      <c r="C18" s="92">
        <v>1</v>
      </c>
      <c r="D18" s="92">
        <v>1</v>
      </c>
      <c r="E18" s="92">
        <v>0.97599999999999998</v>
      </c>
      <c r="F18" s="92">
        <v>0.97599999999999998</v>
      </c>
      <c r="G18" s="92">
        <v>0.97599999999999998</v>
      </c>
      <c r="H18" s="92">
        <v>0.97599999999999998</v>
      </c>
      <c r="I18" s="92">
        <v>0.97599999999999998</v>
      </c>
      <c r="J18" s="92">
        <v>0.97599999999999998</v>
      </c>
      <c r="K18" s="92">
        <v>0.97599999999999998</v>
      </c>
      <c r="L18" s="92">
        <v>0.97599999999999998</v>
      </c>
      <c r="M18" s="92">
        <v>0.97599999999999998</v>
      </c>
      <c r="N18" s="92">
        <v>0.97599999999999998</v>
      </c>
      <c r="O18" s="92">
        <v>0.97599999999999998</v>
      </c>
    </row>
    <row r="19" spans="1:15" x14ac:dyDescent="0.25">
      <c r="B19" s="5" t="s">
        <v>173</v>
      </c>
      <c r="C19" s="92">
        <v>1</v>
      </c>
      <c r="D19" s="92">
        <v>1</v>
      </c>
      <c r="E19" s="92">
        <v>0.97599999999999998</v>
      </c>
      <c r="F19" s="92">
        <v>0.97599999999999998</v>
      </c>
      <c r="G19" s="92">
        <v>0.97599999999999998</v>
      </c>
      <c r="H19" s="92">
        <v>0.97599999999999998</v>
      </c>
      <c r="I19" s="92">
        <v>0.97599999999999998</v>
      </c>
      <c r="J19" s="92">
        <v>0.97599999999999998</v>
      </c>
      <c r="K19" s="92">
        <v>0.97599999999999998</v>
      </c>
      <c r="L19" s="92">
        <v>0.97599999999999998</v>
      </c>
      <c r="M19" s="92">
        <v>0.97599999999999998</v>
      </c>
      <c r="N19" s="92">
        <v>0.97599999999999998</v>
      </c>
      <c r="O19" s="92">
        <v>0.97599999999999998</v>
      </c>
    </row>
    <row r="20" spans="1:15" x14ac:dyDescent="0.25">
      <c r="B20" s="5" t="s">
        <v>174</v>
      </c>
      <c r="C20" s="92">
        <v>1</v>
      </c>
      <c r="D20" s="92">
        <v>1</v>
      </c>
      <c r="E20" s="92">
        <v>0.97599999999999998</v>
      </c>
      <c r="F20" s="92">
        <v>0.97599999999999998</v>
      </c>
      <c r="G20" s="92">
        <v>0.97599999999999998</v>
      </c>
      <c r="H20" s="92">
        <v>0.97599999999999998</v>
      </c>
      <c r="I20" s="92">
        <v>0.97599999999999998</v>
      </c>
      <c r="J20" s="92">
        <v>0.97599999999999998</v>
      </c>
      <c r="K20" s="92">
        <v>0.97599999999999998</v>
      </c>
      <c r="L20" s="92">
        <v>0.97599999999999998</v>
      </c>
      <c r="M20" s="92">
        <v>0.97599999999999998</v>
      </c>
      <c r="N20" s="92">
        <v>0.97599999999999998</v>
      </c>
      <c r="O20" s="92">
        <v>0.97599999999999998</v>
      </c>
    </row>
    <row r="21" spans="1:15" x14ac:dyDescent="0.25">
      <c r="B21" s="5" t="s">
        <v>182</v>
      </c>
      <c r="C21" s="92">
        <v>1</v>
      </c>
      <c r="D21" s="92">
        <v>1</v>
      </c>
      <c r="E21" s="92">
        <v>0.9</v>
      </c>
      <c r="F21" s="92">
        <v>0.9</v>
      </c>
      <c r="G21" s="92">
        <v>0.9</v>
      </c>
      <c r="H21" s="92">
        <v>0.9</v>
      </c>
      <c r="I21" s="92">
        <v>0.9</v>
      </c>
      <c r="J21" s="92">
        <v>0.9</v>
      </c>
      <c r="K21" s="92">
        <v>0.9</v>
      </c>
      <c r="L21" s="92">
        <v>0.9</v>
      </c>
      <c r="M21" s="92">
        <v>0.9</v>
      </c>
      <c r="N21" s="92">
        <v>0.9</v>
      </c>
      <c r="O21" s="92">
        <v>0.9</v>
      </c>
    </row>
    <row r="23" spans="1:15" s="94" customFormat="1" x14ac:dyDescent="0.25">
      <c r="A23" s="94" t="s">
        <v>235</v>
      </c>
    </row>
    <row r="24" spans="1:15" ht="52.8" customHeight="1" x14ac:dyDescent="0.25">
      <c r="A24" s="4"/>
      <c r="B24" s="4"/>
      <c r="C24" s="72" t="s">
        <v>67</v>
      </c>
      <c r="D24" s="72" t="s">
        <v>77</v>
      </c>
      <c r="E24" s="72" t="s">
        <v>78</v>
      </c>
      <c r="F24" s="72" t="s">
        <v>79</v>
      </c>
      <c r="G24" s="72" t="s">
        <v>80</v>
      </c>
      <c r="H24" s="72" t="s">
        <v>58</v>
      </c>
      <c r="I24" s="72" t="s">
        <v>59</v>
      </c>
      <c r="J24" s="72" t="s">
        <v>60</v>
      </c>
      <c r="K24" s="72" t="s">
        <v>61</v>
      </c>
      <c r="L24" s="72" t="s">
        <v>112</v>
      </c>
      <c r="M24" s="72" t="s">
        <v>113</v>
      </c>
      <c r="N24" s="72" t="s">
        <v>114</v>
      </c>
      <c r="O24" s="72" t="s">
        <v>115</v>
      </c>
    </row>
    <row r="25" spans="1:15" x14ac:dyDescent="0.25">
      <c r="A25" s="4" t="s">
        <v>325</v>
      </c>
    </row>
    <row r="26" spans="1:15" x14ac:dyDescent="0.25">
      <c r="B26" s="11" t="s">
        <v>170</v>
      </c>
      <c r="C26" s="92">
        <f t="shared" ref="C26:O26" si="0">C3*0.9</f>
        <v>0.47700000000000004</v>
      </c>
      <c r="D26" s="92">
        <f t="shared" si="0"/>
        <v>0.47700000000000004</v>
      </c>
      <c r="E26" s="92">
        <f t="shared" si="0"/>
        <v>0.9</v>
      </c>
      <c r="F26" s="92">
        <f t="shared" si="0"/>
        <v>0.9</v>
      </c>
      <c r="G26" s="92">
        <f t="shared" si="0"/>
        <v>0.9</v>
      </c>
      <c r="H26" s="92">
        <f t="shared" si="0"/>
        <v>0.9</v>
      </c>
      <c r="I26" s="92">
        <f t="shared" si="0"/>
        <v>0.9</v>
      </c>
      <c r="J26" s="92">
        <f t="shared" si="0"/>
        <v>0.9</v>
      </c>
      <c r="K26" s="92">
        <f t="shared" si="0"/>
        <v>0.9</v>
      </c>
      <c r="L26" s="92">
        <f t="shared" si="0"/>
        <v>0.9</v>
      </c>
      <c r="M26" s="92">
        <f t="shared" si="0"/>
        <v>0.9</v>
      </c>
      <c r="N26" s="92">
        <f t="shared" si="0"/>
        <v>0.9</v>
      </c>
      <c r="O26" s="92">
        <f t="shared" si="0"/>
        <v>0.9</v>
      </c>
    </row>
    <row r="27" spans="1:15" x14ac:dyDescent="0.25">
      <c r="B27" s="11" t="s">
        <v>175</v>
      </c>
      <c r="C27" s="92">
        <f t="shared" ref="C27:O27" si="1">C4*0.9</f>
        <v>0.9</v>
      </c>
      <c r="D27" s="92">
        <f t="shared" si="1"/>
        <v>0.9</v>
      </c>
      <c r="E27" s="92">
        <f t="shared" si="1"/>
        <v>0.9</v>
      </c>
      <c r="F27" s="92">
        <f t="shared" si="1"/>
        <v>0.9</v>
      </c>
      <c r="G27" s="92">
        <f t="shared" si="1"/>
        <v>0.9</v>
      </c>
      <c r="H27" s="92">
        <f t="shared" si="1"/>
        <v>0.65700000000000003</v>
      </c>
      <c r="I27" s="92">
        <f t="shared" si="1"/>
        <v>0.65700000000000003</v>
      </c>
      <c r="J27" s="92">
        <f t="shared" si="1"/>
        <v>0.65700000000000003</v>
      </c>
      <c r="K27" s="92">
        <f t="shared" si="1"/>
        <v>0.65700000000000003</v>
      </c>
      <c r="L27" s="92">
        <f t="shared" si="1"/>
        <v>0.9</v>
      </c>
      <c r="M27" s="92">
        <f t="shared" si="1"/>
        <v>0.9</v>
      </c>
      <c r="N27" s="92">
        <f t="shared" si="1"/>
        <v>0.9</v>
      </c>
      <c r="O27" s="92">
        <f t="shared" si="1"/>
        <v>0.9</v>
      </c>
    </row>
    <row r="28" spans="1:15" x14ac:dyDescent="0.25">
      <c r="B28" s="11" t="s">
        <v>176</v>
      </c>
      <c r="C28" s="92">
        <f t="shared" ref="C28:O28" si="2">C5*0.9</f>
        <v>0.9</v>
      </c>
      <c r="D28" s="92">
        <f t="shared" si="2"/>
        <v>0.9</v>
      </c>
      <c r="E28" s="92">
        <f t="shared" si="2"/>
        <v>0.9</v>
      </c>
      <c r="F28" s="92">
        <f t="shared" si="2"/>
        <v>0.9</v>
      </c>
      <c r="G28" s="92">
        <f t="shared" si="2"/>
        <v>0.9</v>
      </c>
      <c r="H28" s="92">
        <f t="shared" si="2"/>
        <v>0.65700000000000003</v>
      </c>
      <c r="I28" s="92">
        <f t="shared" si="2"/>
        <v>0.65700000000000003</v>
      </c>
      <c r="J28" s="92">
        <f t="shared" si="2"/>
        <v>0.65700000000000003</v>
      </c>
      <c r="K28" s="92">
        <f t="shared" si="2"/>
        <v>0.65700000000000003</v>
      </c>
      <c r="L28" s="92">
        <f t="shared" si="2"/>
        <v>0.9</v>
      </c>
      <c r="M28" s="92">
        <f t="shared" si="2"/>
        <v>0.9</v>
      </c>
      <c r="N28" s="92">
        <f t="shared" si="2"/>
        <v>0.9</v>
      </c>
      <c r="O28" s="92">
        <f t="shared" si="2"/>
        <v>0.9</v>
      </c>
    </row>
    <row r="29" spans="1:15" x14ac:dyDescent="0.25">
      <c r="B29" s="11" t="s">
        <v>177</v>
      </c>
      <c r="C29" s="92">
        <f t="shared" ref="C29:O29" si="3">C6*0.9</f>
        <v>0.9</v>
      </c>
      <c r="D29" s="92">
        <f t="shared" si="3"/>
        <v>0.9</v>
      </c>
      <c r="E29" s="92">
        <f t="shared" si="3"/>
        <v>0.9</v>
      </c>
      <c r="F29" s="92">
        <f t="shared" si="3"/>
        <v>0.9</v>
      </c>
      <c r="G29" s="92">
        <f t="shared" si="3"/>
        <v>0.9</v>
      </c>
      <c r="H29" s="92">
        <f t="shared" si="3"/>
        <v>0.65700000000000003</v>
      </c>
      <c r="I29" s="92">
        <f t="shared" si="3"/>
        <v>0.65700000000000003</v>
      </c>
      <c r="J29" s="92">
        <f t="shared" si="3"/>
        <v>0.65700000000000003</v>
      </c>
      <c r="K29" s="92">
        <f t="shared" si="3"/>
        <v>0.65700000000000003</v>
      </c>
      <c r="L29" s="92">
        <f t="shared" si="3"/>
        <v>0.9</v>
      </c>
      <c r="M29" s="92">
        <f t="shared" si="3"/>
        <v>0.9</v>
      </c>
      <c r="N29" s="92">
        <f t="shared" si="3"/>
        <v>0.9</v>
      </c>
      <c r="O29" s="92">
        <f t="shared" si="3"/>
        <v>0.9</v>
      </c>
    </row>
    <row r="30" spans="1:15" x14ac:dyDescent="0.25">
      <c r="B30" s="11" t="s">
        <v>178</v>
      </c>
      <c r="C30" s="92">
        <f t="shared" ref="C30:O30" si="4">C7*0.9</f>
        <v>0.9</v>
      </c>
      <c r="D30" s="92">
        <f t="shared" si="4"/>
        <v>0.9</v>
      </c>
      <c r="E30" s="92">
        <f t="shared" si="4"/>
        <v>0.9</v>
      </c>
      <c r="F30" s="92">
        <f t="shared" si="4"/>
        <v>0.9</v>
      </c>
      <c r="G30" s="92">
        <f t="shared" si="4"/>
        <v>0.9</v>
      </c>
      <c r="H30" s="92">
        <f t="shared" si="4"/>
        <v>0.65700000000000003</v>
      </c>
      <c r="I30" s="92">
        <f t="shared" si="4"/>
        <v>0.65700000000000003</v>
      </c>
      <c r="J30" s="92">
        <f t="shared" si="4"/>
        <v>0.65700000000000003</v>
      </c>
      <c r="K30" s="92">
        <f t="shared" si="4"/>
        <v>0.65700000000000003</v>
      </c>
      <c r="L30" s="92">
        <f t="shared" si="4"/>
        <v>0.9</v>
      </c>
      <c r="M30" s="92">
        <f t="shared" si="4"/>
        <v>0.9</v>
      </c>
      <c r="N30" s="92">
        <f t="shared" si="4"/>
        <v>0.9</v>
      </c>
      <c r="O30" s="92">
        <f t="shared" si="4"/>
        <v>0.9</v>
      </c>
    </row>
    <row r="31" spans="1:15" x14ac:dyDescent="0.25">
      <c r="B31" s="5" t="s">
        <v>179</v>
      </c>
      <c r="C31" s="92">
        <f t="shared" ref="C31:O31" si="5">C8*0.9</f>
        <v>0.9</v>
      </c>
      <c r="D31" s="92">
        <f t="shared" si="5"/>
        <v>0.9</v>
      </c>
      <c r="E31" s="92">
        <f t="shared" si="5"/>
        <v>0.9</v>
      </c>
      <c r="F31" s="92">
        <f t="shared" si="5"/>
        <v>0.9</v>
      </c>
      <c r="G31" s="92">
        <f t="shared" si="5"/>
        <v>0.9</v>
      </c>
      <c r="H31" s="92">
        <f t="shared" si="5"/>
        <v>0.9</v>
      </c>
      <c r="I31" s="92">
        <f t="shared" si="5"/>
        <v>0.9</v>
      </c>
      <c r="J31" s="92">
        <f t="shared" si="5"/>
        <v>0.9</v>
      </c>
      <c r="K31" s="92">
        <f t="shared" si="5"/>
        <v>0.9</v>
      </c>
      <c r="L31" s="92">
        <f t="shared" si="5"/>
        <v>0.29700000000000004</v>
      </c>
      <c r="M31" s="92">
        <f t="shared" si="5"/>
        <v>0.29700000000000004</v>
      </c>
      <c r="N31" s="92">
        <f t="shared" si="5"/>
        <v>0.29700000000000004</v>
      </c>
      <c r="O31" s="92">
        <f t="shared" si="5"/>
        <v>0.29700000000000004</v>
      </c>
    </row>
    <row r="32" spans="1:15" x14ac:dyDescent="0.25">
      <c r="B32" s="5" t="s">
        <v>180</v>
      </c>
      <c r="C32" s="92">
        <f t="shared" ref="C32:O32" si="6">C9*0.9</f>
        <v>0.9</v>
      </c>
      <c r="D32" s="92">
        <f t="shared" si="6"/>
        <v>0.9</v>
      </c>
      <c r="E32" s="92">
        <f t="shared" si="6"/>
        <v>0.9</v>
      </c>
      <c r="F32" s="92">
        <f t="shared" si="6"/>
        <v>0.9</v>
      </c>
      <c r="G32" s="92">
        <f t="shared" si="6"/>
        <v>0.9</v>
      </c>
      <c r="H32" s="92">
        <f t="shared" si="6"/>
        <v>0.9</v>
      </c>
      <c r="I32" s="92">
        <f t="shared" si="6"/>
        <v>0.9</v>
      </c>
      <c r="J32" s="92">
        <f t="shared" si="6"/>
        <v>0.9</v>
      </c>
      <c r="K32" s="92">
        <f t="shared" si="6"/>
        <v>0.9</v>
      </c>
      <c r="L32" s="92">
        <f t="shared" si="6"/>
        <v>0.29700000000000004</v>
      </c>
      <c r="M32" s="92">
        <f t="shared" si="6"/>
        <v>0.29700000000000004</v>
      </c>
      <c r="N32" s="92">
        <f t="shared" si="6"/>
        <v>0.29700000000000004</v>
      </c>
      <c r="O32" s="92">
        <f t="shared" si="6"/>
        <v>0.29700000000000004</v>
      </c>
    </row>
    <row r="33" spans="1:15" x14ac:dyDescent="0.25">
      <c r="B33" s="11" t="s">
        <v>181</v>
      </c>
      <c r="C33" s="92">
        <f t="shared" ref="C33:O33" si="7">C10*0.9</f>
        <v>0.9</v>
      </c>
      <c r="D33" s="92">
        <f t="shared" si="7"/>
        <v>0.9</v>
      </c>
      <c r="E33" s="92">
        <f t="shared" si="7"/>
        <v>0.9</v>
      </c>
      <c r="F33" s="92">
        <f t="shared" si="7"/>
        <v>0.9</v>
      </c>
      <c r="G33" s="92">
        <f t="shared" si="7"/>
        <v>0.9</v>
      </c>
      <c r="H33" s="92">
        <f t="shared" si="7"/>
        <v>0.9</v>
      </c>
      <c r="I33" s="92">
        <f t="shared" si="7"/>
        <v>0.9</v>
      </c>
      <c r="J33" s="92">
        <f t="shared" si="7"/>
        <v>0.9</v>
      </c>
      <c r="K33" s="92">
        <f t="shared" si="7"/>
        <v>0.9</v>
      </c>
      <c r="L33" s="92">
        <f t="shared" si="7"/>
        <v>0.747</v>
      </c>
      <c r="M33" s="92">
        <f t="shared" si="7"/>
        <v>0.747</v>
      </c>
      <c r="N33" s="92">
        <f t="shared" si="7"/>
        <v>0.747</v>
      </c>
      <c r="O33" s="92">
        <f t="shared" si="7"/>
        <v>0.747</v>
      </c>
    </row>
    <row r="34" spans="1:15" x14ac:dyDescent="0.25">
      <c r="B34" s="5" t="s">
        <v>184</v>
      </c>
      <c r="C34" s="92">
        <f t="shared" ref="C34:O34" si="8">C11*0.9</f>
        <v>0.9</v>
      </c>
      <c r="D34" s="92">
        <f t="shared" si="8"/>
        <v>0.9</v>
      </c>
      <c r="E34" s="92">
        <f t="shared" si="8"/>
        <v>0.621</v>
      </c>
      <c r="F34" s="92">
        <f t="shared" si="8"/>
        <v>0.621</v>
      </c>
      <c r="G34" s="92">
        <f t="shared" si="8"/>
        <v>0.9</v>
      </c>
      <c r="H34" s="92">
        <f t="shared" si="8"/>
        <v>0.9</v>
      </c>
      <c r="I34" s="92">
        <f t="shared" si="8"/>
        <v>0.9</v>
      </c>
      <c r="J34" s="92">
        <f t="shared" si="8"/>
        <v>0.9</v>
      </c>
      <c r="K34" s="92">
        <f t="shared" si="8"/>
        <v>0.9</v>
      </c>
      <c r="L34" s="92">
        <f t="shared" si="8"/>
        <v>0.9</v>
      </c>
      <c r="M34" s="92">
        <f t="shared" si="8"/>
        <v>0.9</v>
      </c>
      <c r="N34" s="92">
        <f t="shared" si="8"/>
        <v>0.9</v>
      </c>
      <c r="O34" s="92">
        <f t="shared" si="8"/>
        <v>0.9</v>
      </c>
    </row>
    <row r="35" spans="1:15" x14ac:dyDescent="0.25">
      <c r="B35" s="11" t="s">
        <v>185</v>
      </c>
      <c r="C35" s="92">
        <f t="shared" ref="C35:O35" si="9">C12*0.9</f>
        <v>0.747</v>
      </c>
      <c r="D35" s="92">
        <f t="shared" si="9"/>
        <v>0.747</v>
      </c>
      <c r="E35" s="92">
        <f t="shared" si="9"/>
        <v>0.747</v>
      </c>
      <c r="F35" s="92">
        <f t="shared" si="9"/>
        <v>0.747</v>
      </c>
      <c r="G35" s="92">
        <f t="shared" si="9"/>
        <v>0.747</v>
      </c>
      <c r="H35" s="92">
        <f t="shared" si="9"/>
        <v>0.747</v>
      </c>
      <c r="I35" s="92">
        <f t="shared" si="9"/>
        <v>0.747</v>
      </c>
      <c r="J35" s="92">
        <f t="shared" si="9"/>
        <v>0.747</v>
      </c>
      <c r="K35" s="92">
        <f t="shared" si="9"/>
        <v>0.747</v>
      </c>
      <c r="L35" s="92">
        <f t="shared" si="9"/>
        <v>0.747</v>
      </c>
      <c r="M35" s="92">
        <f t="shared" si="9"/>
        <v>0.747</v>
      </c>
      <c r="N35" s="92">
        <f t="shared" si="9"/>
        <v>0.747</v>
      </c>
      <c r="O35" s="92">
        <f t="shared" si="9"/>
        <v>0.747</v>
      </c>
    </row>
    <row r="36" spans="1:15" x14ac:dyDescent="0.25">
      <c r="B36" s="11" t="s">
        <v>188</v>
      </c>
      <c r="C36" s="92">
        <f t="shared" ref="C36:O36" si="10">C13*0.9</f>
        <v>0.9</v>
      </c>
      <c r="D36" s="92">
        <f t="shared" si="10"/>
        <v>0.9</v>
      </c>
      <c r="E36" s="92">
        <f t="shared" si="10"/>
        <v>0.621</v>
      </c>
      <c r="F36" s="92">
        <f t="shared" si="10"/>
        <v>0.621</v>
      </c>
      <c r="G36" s="92">
        <f t="shared" si="10"/>
        <v>0.621</v>
      </c>
      <c r="H36" s="92">
        <f t="shared" si="10"/>
        <v>0.9</v>
      </c>
      <c r="I36" s="92">
        <f t="shared" si="10"/>
        <v>0.9</v>
      </c>
      <c r="J36" s="92">
        <f t="shared" si="10"/>
        <v>0.9</v>
      </c>
      <c r="K36" s="92">
        <f t="shared" si="10"/>
        <v>0.9</v>
      </c>
      <c r="L36" s="92">
        <f t="shared" si="10"/>
        <v>0.9</v>
      </c>
      <c r="M36" s="92">
        <f t="shared" si="10"/>
        <v>0.9</v>
      </c>
      <c r="N36" s="92">
        <f t="shared" si="10"/>
        <v>0.9</v>
      </c>
      <c r="O36" s="92">
        <f t="shared" si="10"/>
        <v>0.9</v>
      </c>
    </row>
    <row r="37" spans="1:15" x14ac:dyDescent="0.25">
      <c r="B37" s="11" t="s">
        <v>189</v>
      </c>
      <c r="C37" s="92">
        <f t="shared" ref="C37:O37" si="11">C14*0.9</f>
        <v>0.9</v>
      </c>
      <c r="D37" s="92">
        <f t="shared" si="11"/>
        <v>0.9</v>
      </c>
      <c r="E37" s="92">
        <f t="shared" si="11"/>
        <v>0.9</v>
      </c>
      <c r="F37" s="92">
        <f t="shared" si="11"/>
        <v>0.9</v>
      </c>
      <c r="G37" s="92">
        <f t="shared" si="11"/>
        <v>0.9</v>
      </c>
      <c r="H37" s="92">
        <f t="shared" si="11"/>
        <v>0.9</v>
      </c>
      <c r="I37" s="92">
        <f t="shared" si="11"/>
        <v>0.9</v>
      </c>
      <c r="J37" s="92">
        <f t="shared" si="11"/>
        <v>0.9</v>
      </c>
      <c r="K37" s="92">
        <f t="shared" si="11"/>
        <v>0.9</v>
      </c>
      <c r="L37" s="92">
        <f t="shared" si="11"/>
        <v>0.29700000000000004</v>
      </c>
      <c r="M37" s="92">
        <f t="shared" si="11"/>
        <v>0.29700000000000004</v>
      </c>
      <c r="N37" s="92">
        <f t="shared" si="11"/>
        <v>0.29700000000000004</v>
      </c>
      <c r="O37" s="92">
        <f t="shared" si="11"/>
        <v>0.29700000000000004</v>
      </c>
    </row>
    <row r="38" spans="1:15" x14ac:dyDescent="0.25">
      <c r="B38" s="5" t="s">
        <v>192</v>
      </c>
      <c r="C38" s="92">
        <f t="shared" ref="C38:O38" si="12">C15*0.9</f>
        <v>0.9</v>
      </c>
      <c r="D38" s="92">
        <f t="shared" si="12"/>
        <v>0.9</v>
      </c>
      <c r="E38" s="92">
        <f t="shared" si="12"/>
        <v>0.9</v>
      </c>
      <c r="F38" s="92">
        <f t="shared" si="12"/>
        <v>0.9</v>
      </c>
      <c r="G38" s="92">
        <f t="shared" si="12"/>
        <v>0.9</v>
      </c>
      <c r="H38" s="92">
        <f t="shared" si="12"/>
        <v>0.9</v>
      </c>
      <c r="I38" s="92">
        <f t="shared" si="12"/>
        <v>0.9</v>
      </c>
      <c r="J38" s="92">
        <f t="shared" si="12"/>
        <v>0.9</v>
      </c>
      <c r="K38" s="92">
        <f t="shared" si="12"/>
        <v>0.9</v>
      </c>
      <c r="L38" s="92">
        <f t="shared" si="12"/>
        <v>0.29700000000000004</v>
      </c>
      <c r="M38" s="92">
        <f t="shared" si="12"/>
        <v>0.29700000000000004</v>
      </c>
      <c r="N38" s="92">
        <f t="shared" si="12"/>
        <v>0.29700000000000004</v>
      </c>
      <c r="O38" s="92">
        <f t="shared" si="12"/>
        <v>0.29700000000000004</v>
      </c>
    </row>
    <row r="40" spans="1:15" x14ac:dyDescent="0.25">
      <c r="A40" s="4" t="s">
        <v>326</v>
      </c>
      <c r="B40" s="11"/>
    </row>
    <row r="41" spans="1:15" x14ac:dyDescent="0.25">
      <c r="B41" s="5" t="s">
        <v>172</v>
      </c>
      <c r="C41" s="92">
        <f t="shared" ref="C41:O41" si="13">C18*0.9</f>
        <v>0.9</v>
      </c>
      <c r="D41" s="92">
        <f t="shared" si="13"/>
        <v>0.9</v>
      </c>
      <c r="E41" s="92">
        <f t="shared" si="13"/>
        <v>0.87839999999999996</v>
      </c>
      <c r="F41" s="92">
        <f t="shared" si="13"/>
        <v>0.87839999999999996</v>
      </c>
      <c r="G41" s="92">
        <f t="shared" si="13"/>
        <v>0.87839999999999996</v>
      </c>
      <c r="H41" s="92">
        <f t="shared" si="13"/>
        <v>0.87839999999999996</v>
      </c>
      <c r="I41" s="92">
        <f t="shared" si="13"/>
        <v>0.87839999999999996</v>
      </c>
      <c r="J41" s="92">
        <f t="shared" si="13"/>
        <v>0.87839999999999996</v>
      </c>
      <c r="K41" s="92">
        <f t="shared" si="13"/>
        <v>0.87839999999999996</v>
      </c>
      <c r="L41" s="92">
        <f t="shared" si="13"/>
        <v>0.87839999999999996</v>
      </c>
      <c r="M41" s="92">
        <f t="shared" si="13"/>
        <v>0.87839999999999996</v>
      </c>
      <c r="N41" s="92">
        <f t="shared" si="13"/>
        <v>0.87839999999999996</v>
      </c>
      <c r="O41" s="92">
        <f t="shared" si="13"/>
        <v>0.87839999999999996</v>
      </c>
    </row>
    <row r="42" spans="1:15" x14ac:dyDescent="0.25">
      <c r="B42" s="5" t="s">
        <v>173</v>
      </c>
      <c r="C42" s="92">
        <f t="shared" ref="C42:O42" si="14">C19*0.9</f>
        <v>0.9</v>
      </c>
      <c r="D42" s="92">
        <f t="shared" si="14"/>
        <v>0.9</v>
      </c>
      <c r="E42" s="92">
        <f t="shared" si="14"/>
        <v>0.87839999999999996</v>
      </c>
      <c r="F42" s="92">
        <f t="shared" si="14"/>
        <v>0.87839999999999996</v>
      </c>
      <c r="G42" s="92">
        <f t="shared" si="14"/>
        <v>0.87839999999999996</v>
      </c>
      <c r="H42" s="92">
        <f t="shared" si="14"/>
        <v>0.87839999999999996</v>
      </c>
      <c r="I42" s="92">
        <f t="shared" si="14"/>
        <v>0.87839999999999996</v>
      </c>
      <c r="J42" s="92">
        <f t="shared" si="14"/>
        <v>0.87839999999999996</v>
      </c>
      <c r="K42" s="92">
        <f t="shared" si="14"/>
        <v>0.87839999999999996</v>
      </c>
      <c r="L42" s="92">
        <f t="shared" si="14"/>
        <v>0.87839999999999996</v>
      </c>
      <c r="M42" s="92">
        <f t="shared" si="14"/>
        <v>0.87839999999999996</v>
      </c>
      <c r="N42" s="92">
        <f t="shared" si="14"/>
        <v>0.87839999999999996</v>
      </c>
      <c r="O42" s="92">
        <f t="shared" si="14"/>
        <v>0.87839999999999996</v>
      </c>
    </row>
    <row r="43" spans="1:15" x14ac:dyDescent="0.25">
      <c r="B43" s="5" t="s">
        <v>174</v>
      </c>
      <c r="C43" s="92">
        <f t="shared" ref="C43:O43" si="15">C20*0.9</f>
        <v>0.9</v>
      </c>
      <c r="D43" s="92">
        <f t="shared" si="15"/>
        <v>0.9</v>
      </c>
      <c r="E43" s="92">
        <f t="shared" si="15"/>
        <v>0.87839999999999996</v>
      </c>
      <c r="F43" s="92">
        <f t="shared" si="15"/>
        <v>0.87839999999999996</v>
      </c>
      <c r="G43" s="92">
        <f t="shared" si="15"/>
        <v>0.87839999999999996</v>
      </c>
      <c r="H43" s="92">
        <f t="shared" si="15"/>
        <v>0.87839999999999996</v>
      </c>
      <c r="I43" s="92">
        <f t="shared" si="15"/>
        <v>0.87839999999999996</v>
      </c>
      <c r="J43" s="92">
        <f t="shared" si="15"/>
        <v>0.87839999999999996</v>
      </c>
      <c r="K43" s="92">
        <f t="shared" si="15"/>
        <v>0.87839999999999996</v>
      </c>
      <c r="L43" s="92">
        <f t="shared" si="15"/>
        <v>0.87839999999999996</v>
      </c>
      <c r="M43" s="92">
        <f t="shared" si="15"/>
        <v>0.87839999999999996</v>
      </c>
      <c r="N43" s="92">
        <f t="shared" si="15"/>
        <v>0.87839999999999996</v>
      </c>
      <c r="O43" s="92">
        <f t="shared" si="15"/>
        <v>0.87839999999999996</v>
      </c>
    </row>
    <row r="44" spans="1:15" x14ac:dyDescent="0.25">
      <c r="B44" s="5" t="s">
        <v>182</v>
      </c>
      <c r="C44" s="92">
        <f t="shared" ref="C44:O44" si="16">C21*0.9</f>
        <v>0.9</v>
      </c>
      <c r="D44" s="92">
        <f t="shared" si="16"/>
        <v>0.9</v>
      </c>
      <c r="E44" s="92">
        <f t="shared" si="16"/>
        <v>0.81</v>
      </c>
      <c r="F44" s="92">
        <f t="shared" si="16"/>
        <v>0.81</v>
      </c>
      <c r="G44" s="92">
        <f t="shared" si="16"/>
        <v>0.81</v>
      </c>
      <c r="H44" s="92">
        <f t="shared" si="16"/>
        <v>0.81</v>
      </c>
      <c r="I44" s="92">
        <f t="shared" si="16"/>
        <v>0.81</v>
      </c>
      <c r="J44" s="92">
        <f t="shared" si="16"/>
        <v>0.81</v>
      </c>
      <c r="K44" s="92">
        <f t="shared" si="16"/>
        <v>0.81</v>
      </c>
      <c r="L44" s="92">
        <f t="shared" si="16"/>
        <v>0.81</v>
      </c>
      <c r="M44" s="92">
        <f t="shared" si="16"/>
        <v>0.81</v>
      </c>
      <c r="N44" s="92">
        <f t="shared" si="16"/>
        <v>0.81</v>
      </c>
      <c r="O44" s="92">
        <f t="shared" si="16"/>
        <v>0.81</v>
      </c>
    </row>
    <row r="46" spans="1:15" s="94" customFormat="1" x14ac:dyDescent="0.25">
      <c r="A46" s="94" t="s">
        <v>239</v>
      </c>
    </row>
    <row r="47" spans="1:15" ht="52.8" customHeight="1" x14ac:dyDescent="0.25">
      <c r="A47" s="4"/>
      <c r="B47" s="4"/>
      <c r="C47" s="72" t="s">
        <v>67</v>
      </c>
      <c r="D47" s="72" t="s">
        <v>77</v>
      </c>
      <c r="E47" s="72" t="s">
        <v>78</v>
      </c>
      <c r="F47" s="72" t="s">
        <v>79</v>
      </c>
      <c r="G47" s="72" t="s">
        <v>80</v>
      </c>
      <c r="H47" s="72" t="s">
        <v>58</v>
      </c>
      <c r="I47" s="72" t="s">
        <v>59</v>
      </c>
      <c r="J47" s="72" t="s">
        <v>60</v>
      </c>
      <c r="K47" s="72" t="s">
        <v>61</v>
      </c>
      <c r="L47" s="72" t="s">
        <v>112</v>
      </c>
      <c r="M47" s="72" t="s">
        <v>113</v>
      </c>
      <c r="N47" s="72" t="s">
        <v>114</v>
      </c>
      <c r="O47" s="72" t="s">
        <v>115</v>
      </c>
    </row>
    <row r="48" spans="1:15" x14ac:dyDescent="0.25">
      <c r="A48" s="4" t="s">
        <v>327</v>
      </c>
    </row>
    <row r="49" spans="1:15" x14ac:dyDescent="0.25">
      <c r="B49" s="11" t="s">
        <v>170</v>
      </c>
      <c r="C49" s="92">
        <f t="shared" ref="C49:O49" si="17">C3*1.05</f>
        <v>0.55650000000000011</v>
      </c>
      <c r="D49" s="92">
        <f t="shared" si="17"/>
        <v>0.55650000000000011</v>
      </c>
      <c r="E49" s="92">
        <f t="shared" si="17"/>
        <v>1.05</v>
      </c>
      <c r="F49" s="92">
        <f t="shared" si="17"/>
        <v>1.05</v>
      </c>
      <c r="G49" s="92">
        <f t="shared" si="17"/>
        <v>1.05</v>
      </c>
      <c r="H49" s="92">
        <f t="shared" si="17"/>
        <v>1.05</v>
      </c>
      <c r="I49" s="92">
        <f t="shared" si="17"/>
        <v>1.05</v>
      </c>
      <c r="J49" s="92">
        <f t="shared" si="17"/>
        <v>1.05</v>
      </c>
      <c r="K49" s="92">
        <f t="shared" si="17"/>
        <v>1.05</v>
      </c>
      <c r="L49" s="92">
        <f t="shared" si="17"/>
        <v>1.05</v>
      </c>
      <c r="M49" s="92">
        <f t="shared" si="17"/>
        <v>1.05</v>
      </c>
      <c r="N49" s="92">
        <f t="shared" si="17"/>
        <v>1.05</v>
      </c>
      <c r="O49" s="92">
        <f t="shared" si="17"/>
        <v>1.05</v>
      </c>
    </row>
    <row r="50" spans="1:15" x14ac:dyDescent="0.25">
      <c r="B50" s="11" t="s">
        <v>175</v>
      </c>
      <c r="C50" s="92">
        <f t="shared" ref="C50:O50" si="18">C4*1.05</f>
        <v>1.05</v>
      </c>
      <c r="D50" s="92">
        <f t="shared" si="18"/>
        <v>1.05</v>
      </c>
      <c r="E50" s="92">
        <f t="shared" si="18"/>
        <v>1.05</v>
      </c>
      <c r="F50" s="92">
        <f t="shared" si="18"/>
        <v>1.05</v>
      </c>
      <c r="G50" s="92">
        <f t="shared" si="18"/>
        <v>1.05</v>
      </c>
      <c r="H50" s="92">
        <f t="shared" si="18"/>
        <v>0.76649999999999996</v>
      </c>
      <c r="I50" s="92">
        <f t="shared" si="18"/>
        <v>0.76649999999999996</v>
      </c>
      <c r="J50" s="92">
        <f t="shared" si="18"/>
        <v>0.76649999999999996</v>
      </c>
      <c r="K50" s="92">
        <f t="shared" si="18"/>
        <v>0.76649999999999996</v>
      </c>
      <c r="L50" s="92">
        <f t="shared" si="18"/>
        <v>1.05</v>
      </c>
      <c r="M50" s="92">
        <f t="shared" si="18"/>
        <v>1.05</v>
      </c>
      <c r="N50" s="92">
        <f t="shared" si="18"/>
        <v>1.05</v>
      </c>
      <c r="O50" s="92">
        <f t="shared" si="18"/>
        <v>1.05</v>
      </c>
    </row>
    <row r="51" spans="1:15" x14ac:dyDescent="0.25">
      <c r="B51" s="11" t="s">
        <v>176</v>
      </c>
      <c r="C51" s="92">
        <f t="shared" ref="C51:O51" si="19">C5*1.05</f>
        <v>1.05</v>
      </c>
      <c r="D51" s="92">
        <f t="shared" si="19"/>
        <v>1.05</v>
      </c>
      <c r="E51" s="92">
        <f t="shared" si="19"/>
        <v>1.05</v>
      </c>
      <c r="F51" s="92">
        <f t="shared" si="19"/>
        <v>1.05</v>
      </c>
      <c r="G51" s="92">
        <f t="shared" si="19"/>
        <v>1.05</v>
      </c>
      <c r="H51" s="92">
        <f t="shared" si="19"/>
        <v>0.76649999999999996</v>
      </c>
      <c r="I51" s="92">
        <f t="shared" si="19"/>
        <v>0.76649999999999996</v>
      </c>
      <c r="J51" s="92">
        <f t="shared" si="19"/>
        <v>0.76649999999999996</v>
      </c>
      <c r="K51" s="92">
        <f t="shared" si="19"/>
        <v>0.76649999999999996</v>
      </c>
      <c r="L51" s="92">
        <f t="shared" si="19"/>
        <v>1.05</v>
      </c>
      <c r="M51" s="92">
        <f t="shared" si="19"/>
        <v>1.05</v>
      </c>
      <c r="N51" s="92">
        <f t="shared" si="19"/>
        <v>1.05</v>
      </c>
      <c r="O51" s="92">
        <f t="shared" si="19"/>
        <v>1.05</v>
      </c>
    </row>
    <row r="52" spans="1:15" x14ac:dyDescent="0.25">
      <c r="B52" s="11" t="s">
        <v>177</v>
      </c>
      <c r="C52" s="92">
        <f t="shared" ref="C52:O52" si="20">C6*1.05</f>
        <v>1.05</v>
      </c>
      <c r="D52" s="92">
        <f t="shared" si="20"/>
        <v>1.05</v>
      </c>
      <c r="E52" s="92">
        <f t="shared" si="20"/>
        <v>1.05</v>
      </c>
      <c r="F52" s="92">
        <f t="shared" si="20"/>
        <v>1.05</v>
      </c>
      <c r="G52" s="92">
        <f t="shared" si="20"/>
        <v>1.05</v>
      </c>
      <c r="H52" s="92">
        <f t="shared" si="20"/>
        <v>0.76649999999999996</v>
      </c>
      <c r="I52" s="92">
        <f t="shared" si="20"/>
        <v>0.76649999999999996</v>
      </c>
      <c r="J52" s="92">
        <f t="shared" si="20"/>
        <v>0.76649999999999996</v>
      </c>
      <c r="K52" s="92">
        <f t="shared" si="20"/>
        <v>0.76649999999999996</v>
      </c>
      <c r="L52" s="92">
        <f t="shared" si="20"/>
        <v>1.05</v>
      </c>
      <c r="M52" s="92">
        <f t="shared" si="20"/>
        <v>1.05</v>
      </c>
      <c r="N52" s="92">
        <f t="shared" si="20"/>
        <v>1.05</v>
      </c>
      <c r="O52" s="92">
        <f t="shared" si="20"/>
        <v>1.05</v>
      </c>
    </row>
    <row r="53" spans="1:15" x14ac:dyDescent="0.25">
      <c r="B53" s="11" t="s">
        <v>178</v>
      </c>
      <c r="C53" s="92">
        <f t="shared" ref="C53:O53" si="21">C7*1.05</f>
        <v>1.05</v>
      </c>
      <c r="D53" s="92">
        <f t="shared" si="21"/>
        <v>1.05</v>
      </c>
      <c r="E53" s="92">
        <f t="shared" si="21"/>
        <v>1.05</v>
      </c>
      <c r="F53" s="92">
        <f t="shared" si="21"/>
        <v>1.05</v>
      </c>
      <c r="G53" s="92">
        <f t="shared" si="21"/>
        <v>1.05</v>
      </c>
      <c r="H53" s="92">
        <f t="shared" si="21"/>
        <v>0.76649999999999996</v>
      </c>
      <c r="I53" s="92">
        <f t="shared" si="21"/>
        <v>0.76649999999999996</v>
      </c>
      <c r="J53" s="92">
        <f t="shared" si="21"/>
        <v>0.76649999999999996</v>
      </c>
      <c r="K53" s="92">
        <f t="shared" si="21"/>
        <v>0.76649999999999996</v>
      </c>
      <c r="L53" s="92">
        <f t="shared" si="21"/>
        <v>1.05</v>
      </c>
      <c r="M53" s="92">
        <f t="shared" si="21"/>
        <v>1.05</v>
      </c>
      <c r="N53" s="92">
        <f t="shared" si="21"/>
        <v>1.05</v>
      </c>
      <c r="O53" s="92">
        <f t="shared" si="21"/>
        <v>1.05</v>
      </c>
    </row>
    <row r="54" spans="1:15" x14ac:dyDescent="0.25">
      <c r="B54" s="5" t="s">
        <v>179</v>
      </c>
      <c r="C54" s="92">
        <f t="shared" ref="C54:O54" si="22">C8*1.05</f>
        <v>1.05</v>
      </c>
      <c r="D54" s="92">
        <f t="shared" si="22"/>
        <v>1.05</v>
      </c>
      <c r="E54" s="92">
        <f t="shared" si="22"/>
        <v>1.05</v>
      </c>
      <c r="F54" s="92">
        <f t="shared" si="22"/>
        <v>1.05</v>
      </c>
      <c r="G54" s="92">
        <f t="shared" si="22"/>
        <v>1.05</v>
      </c>
      <c r="H54" s="92">
        <f t="shared" si="22"/>
        <v>1.05</v>
      </c>
      <c r="I54" s="92">
        <f t="shared" si="22"/>
        <v>1.05</v>
      </c>
      <c r="J54" s="92">
        <f t="shared" si="22"/>
        <v>1.05</v>
      </c>
      <c r="K54" s="92">
        <f t="shared" si="22"/>
        <v>1.05</v>
      </c>
      <c r="L54" s="92">
        <f t="shared" si="22"/>
        <v>0.34650000000000003</v>
      </c>
      <c r="M54" s="92">
        <f t="shared" si="22"/>
        <v>0.34650000000000003</v>
      </c>
      <c r="N54" s="92">
        <f t="shared" si="22"/>
        <v>0.34650000000000003</v>
      </c>
      <c r="O54" s="92">
        <f t="shared" si="22"/>
        <v>0.34650000000000003</v>
      </c>
    </row>
    <row r="55" spans="1:15" x14ac:dyDescent="0.25">
      <c r="B55" s="5" t="s">
        <v>180</v>
      </c>
      <c r="C55" s="92">
        <f t="shared" ref="C55:O55" si="23">C9*1.05</f>
        <v>1.05</v>
      </c>
      <c r="D55" s="92">
        <f t="shared" si="23"/>
        <v>1.05</v>
      </c>
      <c r="E55" s="92">
        <f t="shared" si="23"/>
        <v>1.05</v>
      </c>
      <c r="F55" s="92">
        <f t="shared" si="23"/>
        <v>1.05</v>
      </c>
      <c r="G55" s="92">
        <f t="shared" si="23"/>
        <v>1.05</v>
      </c>
      <c r="H55" s="92">
        <f t="shared" si="23"/>
        <v>1.05</v>
      </c>
      <c r="I55" s="92">
        <f t="shared" si="23"/>
        <v>1.05</v>
      </c>
      <c r="J55" s="92">
        <f t="shared" si="23"/>
        <v>1.05</v>
      </c>
      <c r="K55" s="92">
        <f t="shared" si="23"/>
        <v>1.05</v>
      </c>
      <c r="L55" s="92">
        <f t="shared" si="23"/>
        <v>0.34650000000000003</v>
      </c>
      <c r="M55" s="92">
        <f t="shared" si="23"/>
        <v>0.34650000000000003</v>
      </c>
      <c r="N55" s="92">
        <f t="shared" si="23"/>
        <v>0.34650000000000003</v>
      </c>
      <c r="O55" s="92">
        <f t="shared" si="23"/>
        <v>0.34650000000000003</v>
      </c>
    </row>
    <row r="56" spans="1:15" x14ac:dyDescent="0.25">
      <c r="B56" s="11" t="s">
        <v>181</v>
      </c>
      <c r="C56" s="92">
        <f t="shared" ref="C56:O56" si="24">C10*1.05</f>
        <v>1.05</v>
      </c>
      <c r="D56" s="92">
        <f t="shared" si="24"/>
        <v>1.05</v>
      </c>
      <c r="E56" s="92">
        <f t="shared" si="24"/>
        <v>1.05</v>
      </c>
      <c r="F56" s="92">
        <f t="shared" si="24"/>
        <v>1.05</v>
      </c>
      <c r="G56" s="92">
        <f t="shared" si="24"/>
        <v>1.05</v>
      </c>
      <c r="H56" s="92">
        <f t="shared" si="24"/>
        <v>1.05</v>
      </c>
      <c r="I56" s="92">
        <f t="shared" si="24"/>
        <v>1.05</v>
      </c>
      <c r="J56" s="92">
        <f t="shared" si="24"/>
        <v>1.05</v>
      </c>
      <c r="K56" s="92">
        <f t="shared" si="24"/>
        <v>1.05</v>
      </c>
      <c r="L56" s="92">
        <f t="shared" si="24"/>
        <v>0.87149999999999994</v>
      </c>
      <c r="M56" s="92">
        <f t="shared" si="24"/>
        <v>0.87149999999999994</v>
      </c>
      <c r="N56" s="92">
        <f t="shared" si="24"/>
        <v>0.87149999999999994</v>
      </c>
      <c r="O56" s="92">
        <f t="shared" si="24"/>
        <v>0.87149999999999994</v>
      </c>
    </row>
    <row r="57" spans="1:15" x14ac:dyDescent="0.25">
      <c r="B57" s="5" t="s">
        <v>184</v>
      </c>
      <c r="C57" s="92">
        <f t="shared" ref="C57:O57" si="25">C11*1.05</f>
        <v>1.05</v>
      </c>
      <c r="D57" s="92">
        <f t="shared" si="25"/>
        <v>1.05</v>
      </c>
      <c r="E57" s="92">
        <f t="shared" si="25"/>
        <v>0.72449999999999992</v>
      </c>
      <c r="F57" s="92">
        <f t="shared" si="25"/>
        <v>0.72449999999999992</v>
      </c>
      <c r="G57" s="92">
        <f t="shared" si="25"/>
        <v>1.05</v>
      </c>
      <c r="H57" s="92">
        <f t="shared" si="25"/>
        <v>1.05</v>
      </c>
      <c r="I57" s="92">
        <f t="shared" si="25"/>
        <v>1.05</v>
      </c>
      <c r="J57" s="92">
        <f t="shared" si="25"/>
        <v>1.05</v>
      </c>
      <c r="K57" s="92">
        <f t="shared" si="25"/>
        <v>1.05</v>
      </c>
      <c r="L57" s="92">
        <f t="shared" si="25"/>
        <v>1.05</v>
      </c>
      <c r="M57" s="92">
        <f t="shared" si="25"/>
        <v>1.05</v>
      </c>
      <c r="N57" s="92">
        <f t="shared" si="25"/>
        <v>1.05</v>
      </c>
      <c r="O57" s="92">
        <f t="shared" si="25"/>
        <v>1.05</v>
      </c>
    </row>
    <row r="58" spans="1:15" x14ac:dyDescent="0.25">
      <c r="B58" s="11" t="s">
        <v>185</v>
      </c>
      <c r="C58" s="92">
        <f t="shared" ref="C58:O58" si="26">C12*1.05</f>
        <v>0.87149999999999994</v>
      </c>
      <c r="D58" s="92">
        <f t="shared" si="26"/>
        <v>0.87149999999999994</v>
      </c>
      <c r="E58" s="92">
        <f t="shared" si="26"/>
        <v>0.87149999999999994</v>
      </c>
      <c r="F58" s="92">
        <f t="shared" si="26"/>
        <v>0.87149999999999994</v>
      </c>
      <c r="G58" s="92">
        <f t="shared" si="26"/>
        <v>0.87149999999999994</v>
      </c>
      <c r="H58" s="92">
        <f t="shared" si="26"/>
        <v>0.87149999999999994</v>
      </c>
      <c r="I58" s="92">
        <f t="shared" si="26"/>
        <v>0.87149999999999994</v>
      </c>
      <c r="J58" s="92">
        <f t="shared" si="26"/>
        <v>0.87149999999999994</v>
      </c>
      <c r="K58" s="92">
        <f t="shared" si="26"/>
        <v>0.87149999999999994</v>
      </c>
      <c r="L58" s="92">
        <f t="shared" si="26"/>
        <v>0.87149999999999994</v>
      </c>
      <c r="M58" s="92">
        <f t="shared" si="26"/>
        <v>0.87149999999999994</v>
      </c>
      <c r="N58" s="92">
        <f t="shared" si="26"/>
        <v>0.87149999999999994</v>
      </c>
      <c r="O58" s="92">
        <f t="shared" si="26"/>
        <v>0.87149999999999994</v>
      </c>
    </row>
    <row r="59" spans="1:15" x14ac:dyDescent="0.25">
      <c r="B59" s="11" t="s">
        <v>188</v>
      </c>
      <c r="C59" s="92">
        <f t="shared" ref="C59:O59" si="27">C13*1.05</f>
        <v>1.05</v>
      </c>
      <c r="D59" s="92">
        <f t="shared" si="27"/>
        <v>1.05</v>
      </c>
      <c r="E59" s="92">
        <f t="shared" si="27"/>
        <v>0.72449999999999992</v>
      </c>
      <c r="F59" s="92">
        <f t="shared" si="27"/>
        <v>0.72449999999999992</v>
      </c>
      <c r="G59" s="92">
        <f t="shared" si="27"/>
        <v>0.72449999999999992</v>
      </c>
      <c r="H59" s="92">
        <f t="shared" si="27"/>
        <v>1.05</v>
      </c>
      <c r="I59" s="92">
        <f t="shared" si="27"/>
        <v>1.05</v>
      </c>
      <c r="J59" s="92">
        <f t="shared" si="27"/>
        <v>1.05</v>
      </c>
      <c r="K59" s="92">
        <f t="shared" si="27"/>
        <v>1.05</v>
      </c>
      <c r="L59" s="92">
        <f t="shared" si="27"/>
        <v>1.05</v>
      </c>
      <c r="M59" s="92">
        <f t="shared" si="27"/>
        <v>1.05</v>
      </c>
      <c r="N59" s="92">
        <f t="shared" si="27"/>
        <v>1.05</v>
      </c>
      <c r="O59" s="92">
        <f t="shared" si="27"/>
        <v>1.05</v>
      </c>
    </row>
    <row r="60" spans="1:15" x14ac:dyDescent="0.25">
      <c r="B60" s="11" t="s">
        <v>189</v>
      </c>
      <c r="C60" s="92">
        <f t="shared" ref="C60:O60" si="28">C14*1.05</f>
        <v>1.05</v>
      </c>
      <c r="D60" s="92">
        <f t="shared" si="28"/>
        <v>1.05</v>
      </c>
      <c r="E60" s="92">
        <f t="shared" si="28"/>
        <v>1.05</v>
      </c>
      <c r="F60" s="92">
        <f t="shared" si="28"/>
        <v>1.05</v>
      </c>
      <c r="G60" s="92">
        <f t="shared" si="28"/>
        <v>1.05</v>
      </c>
      <c r="H60" s="92">
        <f t="shared" si="28"/>
        <v>1.05</v>
      </c>
      <c r="I60" s="92">
        <f t="shared" si="28"/>
        <v>1.05</v>
      </c>
      <c r="J60" s="92">
        <f t="shared" si="28"/>
        <v>1.05</v>
      </c>
      <c r="K60" s="92">
        <f t="shared" si="28"/>
        <v>1.05</v>
      </c>
      <c r="L60" s="92">
        <f t="shared" si="28"/>
        <v>0.34650000000000003</v>
      </c>
      <c r="M60" s="92">
        <f t="shared" si="28"/>
        <v>0.34650000000000003</v>
      </c>
      <c r="N60" s="92">
        <f t="shared" si="28"/>
        <v>0.34650000000000003</v>
      </c>
      <c r="O60" s="92">
        <f t="shared" si="28"/>
        <v>0.34650000000000003</v>
      </c>
    </row>
    <row r="61" spans="1:15" x14ac:dyDescent="0.25">
      <c r="B61" s="5" t="s">
        <v>192</v>
      </c>
      <c r="C61" s="92">
        <f t="shared" ref="C61:O61" si="29">C15*1.05</f>
        <v>1.05</v>
      </c>
      <c r="D61" s="92">
        <f t="shared" si="29"/>
        <v>1.05</v>
      </c>
      <c r="E61" s="92">
        <f t="shared" si="29"/>
        <v>1.05</v>
      </c>
      <c r="F61" s="92">
        <f t="shared" si="29"/>
        <v>1.05</v>
      </c>
      <c r="G61" s="92">
        <f t="shared" si="29"/>
        <v>1.05</v>
      </c>
      <c r="H61" s="92">
        <f t="shared" si="29"/>
        <v>1.05</v>
      </c>
      <c r="I61" s="92">
        <f t="shared" si="29"/>
        <v>1.05</v>
      </c>
      <c r="J61" s="92">
        <f t="shared" si="29"/>
        <v>1.05</v>
      </c>
      <c r="K61" s="92">
        <f t="shared" si="29"/>
        <v>1.05</v>
      </c>
      <c r="L61" s="92">
        <f t="shared" si="29"/>
        <v>0.34650000000000003</v>
      </c>
      <c r="M61" s="92">
        <f t="shared" si="29"/>
        <v>0.34650000000000003</v>
      </c>
      <c r="N61" s="92">
        <f t="shared" si="29"/>
        <v>0.34650000000000003</v>
      </c>
      <c r="O61" s="92">
        <f t="shared" si="29"/>
        <v>0.34650000000000003</v>
      </c>
    </row>
    <row r="63" spans="1:15" x14ac:dyDescent="0.25">
      <c r="A63" s="4" t="s">
        <v>328</v>
      </c>
      <c r="B63" s="11"/>
    </row>
    <row r="64" spans="1:15" x14ac:dyDescent="0.25">
      <c r="B64" s="5" t="s">
        <v>172</v>
      </c>
      <c r="C64" s="92">
        <f t="shared" ref="C64:O64" si="30">C18*1.05</f>
        <v>1.05</v>
      </c>
      <c r="D64" s="92">
        <f t="shared" si="30"/>
        <v>1.05</v>
      </c>
      <c r="E64" s="92">
        <f t="shared" si="30"/>
        <v>1.0247999999999999</v>
      </c>
      <c r="F64" s="92">
        <f t="shared" si="30"/>
        <v>1.0247999999999999</v>
      </c>
      <c r="G64" s="92">
        <f t="shared" si="30"/>
        <v>1.0247999999999999</v>
      </c>
      <c r="H64" s="92">
        <f t="shared" si="30"/>
        <v>1.0247999999999999</v>
      </c>
      <c r="I64" s="92">
        <f t="shared" si="30"/>
        <v>1.0247999999999999</v>
      </c>
      <c r="J64" s="92">
        <f t="shared" si="30"/>
        <v>1.0247999999999999</v>
      </c>
      <c r="K64" s="92">
        <f t="shared" si="30"/>
        <v>1.0247999999999999</v>
      </c>
      <c r="L64" s="92">
        <f t="shared" si="30"/>
        <v>1.0247999999999999</v>
      </c>
      <c r="M64" s="92">
        <f t="shared" si="30"/>
        <v>1.0247999999999999</v>
      </c>
      <c r="N64" s="92">
        <f t="shared" si="30"/>
        <v>1.0247999999999999</v>
      </c>
      <c r="O64" s="92">
        <f t="shared" si="30"/>
        <v>1.0247999999999999</v>
      </c>
    </row>
    <row r="65" spans="2:15" x14ac:dyDescent="0.25">
      <c r="B65" s="5" t="s">
        <v>173</v>
      </c>
      <c r="C65" s="92">
        <f t="shared" ref="C65:O65" si="31">C19*1.05</f>
        <v>1.05</v>
      </c>
      <c r="D65" s="92">
        <f t="shared" si="31"/>
        <v>1.05</v>
      </c>
      <c r="E65" s="92">
        <f t="shared" si="31"/>
        <v>1.0247999999999999</v>
      </c>
      <c r="F65" s="92">
        <f t="shared" si="31"/>
        <v>1.0247999999999999</v>
      </c>
      <c r="G65" s="92">
        <f t="shared" si="31"/>
        <v>1.0247999999999999</v>
      </c>
      <c r="H65" s="92">
        <f t="shared" si="31"/>
        <v>1.0247999999999999</v>
      </c>
      <c r="I65" s="92">
        <f t="shared" si="31"/>
        <v>1.0247999999999999</v>
      </c>
      <c r="J65" s="92">
        <f t="shared" si="31"/>
        <v>1.0247999999999999</v>
      </c>
      <c r="K65" s="92">
        <f t="shared" si="31"/>
        <v>1.0247999999999999</v>
      </c>
      <c r="L65" s="92">
        <f t="shared" si="31"/>
        <v>1.0247999999999999</v>
      </c>
      <c r="M65" s="92">
        <f t="shared" si="31"/>
        <v>1.0247999999999999</v>
      </c>
      <c r="N65" s="92">
        <f t="shared" si="31"/>
        <v>1.0247999999999999</v>
      </c>
      <c r="O65" s="92">
        <f t="shared" si="31"/>
        <v>1.0247999999999999</v>
      </c>
    </row>
    <row r="66" spans="2:15" x14ac:dyDescent="0.25">
      <c r="B66" s="5" t="s">
        <v>174</v>
      </c>
      <c r="C66" s="92">
        <f t="shared" ref="C66:O66" si="32">C20*1.05</f>
        <v>1.05</v>
      </c>
      <c r="D66" s="92">
        <f t="shared" si="32"/>
        <v>1.05</v>
      </c>
      <c r="E66" s="92">
        <f t="shared" si="32"/>
        <v>1.0247999999999999</v>
      </c>
      <c r="F66" s="92">
        <f t="shared" si="32"/>
        <v>1.0247999999999999</v>
      </c>
      <c r="G66" s="92">
        <f t="shared" si="32"/>
        <v>1.0247999999999999</v>
      </c>
      <c r="H66" s="92">
        <f t="shared" si="32"/>
        <v>1.0247999999999999</v>
      </c>
      <c r="I66" s="92">
        <f t="shared" si="32"/>
        <v>1.0247999999999999</v>
      </c>
      <c r="J66" s="92">
        <f t="shared" si="32"/>
        <v>1.0247999999999999</v>
      </c>
      <c r="K66" s="92">
        <f t="shared" si="32"/>
        <v>1.0247999999999999</v>
      </c>
      <c r="L66" s="92">
        <f t="shared" si="32"/>
        <v>1.0247999999999999</v>
      </c>
      <c r="M66" s="92">
        <f t="shared" si="32"/>
        <v>1.0247999999999999</v>
      </c>
      <c r="N66" s="92">
        <f t="shared" si="32"/>
        <v>1.0247999999999999</v>
      </c>
      <c r="O66" s="92">
        <f t="shared" si="32"/>
        <v>1.0247999999999999</v>
      </c>
    </row>
    <row r="67" spans="2:15" x14ac:dyDescent="0.25">
      <c r="B67" s="5" t="s">
        <v>182</v>
      </c>
      <c r="C67" s="92">
        <f t="shared" ref="C67:O67" si="33">C21*1.05</f>
        <v>1.05</v>
      </c>
      <c r="D67" s="92">
        <f t="shared" si="33"/>
        <v>1.05</v>
      </c>
      <c r="E67" s="92">
        <f t="shared" si="33"/>
        <v>0.94500000000000006</v>
      </c>
      <c r="F67" s="92">
        <f t="shared" si="33"/>
        <v>0.94500000000000006</v>
      </c>
      <c r="G67" s="92">
        <f t="shared" si="33"/>
        <v>0.94500000000000006</v>
      </c>
      <c r="H67" s="92">
        <f t="shared" si="33"/>
        <v>0.94500000000000006</v>
      </c>
      <c r="I67" s="92">
        <f t="shared" si="33"/>
        <v>0.94500000000000006</v>
      </c>
      <c r="J67" s="92">
        <f t="shared" si="33"/>
        <v>0.94500000000000006</v>
      </c>
      <c r="K67" s="92">
        <f t="shared" si="33"/>
        <v>0.94500000000000006</v>
      </c>
      <c r="L67" s="92">
        <f t="shared" si="33"/>
        <v>0.94500000000000006</v>
      </c>
      <c r="M67" s="92">
        <f t="shared" si="33"/>
        <v>0.94500000000000006</v>
      </c>
      <c r="N67" s="92">
        <f t="shared" si="33"/>
        <v>0.94500000000000006</v>
      </c>
      <c r="O67" s="92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77734375" defaultRowHeight="13.2" x14ac:dyDescent="0.25"/>
  <cols>
    <col min="1" max="1" width="21.33203125" style="8" customWidth="1"/>
    <col min="2" max="2" width="27.77734375" style="8" customWidth="1"/>
    <col min="3" max="7" width="15.5546875" style="8" customWidth="1"/>
    <col min="8" max="8" width="12.77734375" style="8" customWidth="1"/>
    <col min="9" max="16384" width="12.77734375" style="8"/>
  </cols>
  <sheetData>
    <row r="1" spans="1:7" x14ac:dyDescent="0.25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x14ac:dyDescent="0.25">
      <c r="A2" s="4" t="s">
        <v>329</v>
      </c>
    </row>
    <row r="3" spans="1:7" x14ac:dyDescent="0.25">
      <c r="B3" s="11" t="s">
        <v>157</v>
      </c>
      <c r="C3" s="92">
        <v>1</v>
      </c>
      <c r="D3" s="92">
        <v>0.21</v>
      </c>
      <c r="E3" s="92">
        <v>0.21</v>
      </c>
      <c r="F3" s="92">
        <v>0.21</v>
      </c>
      <c r="G3" s="92">
        <v>0.21</v>
      </c>
    </row>
    <row r="4" spans="1:7" x14ac:dyDescent="0.25">
      <c r="A4" s="4" t="s">
        <v>330</v>
      </c>
      <c r="B4" s="11"/>
      <c r="C4" s="85"/>
      <c r="D4" s="85"/>
      <c r="E4" s="85"/>
      <c r="F4" s="85"/>
      <c r="G4" s="85"/>
    </row>
    <row r="5" spans="1:7" x14ac:dyDescent="0.25">
      <c r="B5" s="5" t="s">
        <v>158</v>
      </c>
      <c r="C5" s="92">
        <v>1</v>
      </c>
      <c r="D5" s="92">
        <v>0.14299999999999999</v>
      </c>
      <c r="E5" s="92">
        <v>0.14299999999999999</v>
      </c>
      <c r="F5" s="92">
        <v>0.14299999999999999</v>
      </c>
      <c r="G5" s="92">
        <v>0.14299999999999999</v>
      </c>
    </row>
    <row r="7" spans="1:7" s="94" customFormat="1" x14ac:dyDescent="0.25">
      <c r="A7" s="94" t="s">
        <v>331</v>
      </c>
    </row>
    <row r="8" spans="1:7" x14ac:dyDescent="0.25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x14ac:dyDescent="0.25">
      <c r="A9" s="4" t="s">
        <v>332</v>
      </c>
    </row>
    <row r="10" spans="1:7" x14ac:dyDescent="0.25">
      <c r="B10" s="11" t="s">
        <v>157</v>
      </c>
      <c r="C10" s="92">
        <f>C3*0.9</f>
        <v>0.9</v>
      </c>
      <c r="D10" s="92">
        <f>D3*0.9</f>
        <v>0.189</v>
      </c>
      <c r="E10" s="92">
        <f>E3*0.9</f>
        <v>0.189</v>
      </c>
      <c r="F10" s="92">
        <f>F3*0.9</f>
        <v>0.189</v>
      </c>
      <c r="G10" s="92">
        <f>G3*0.9</f>
        <v>0.189</v>
      </c>
    </row>
    <row r="11" spans="1:7" x14ac:dyDescent="0.25">
      <c r="A11" s="4" t="s">
        <v>333</v>
      </c>
      <c r="B11" s="11"/>
      <c r="C11" s="85"/>
      <c r="D11" s="85"/>
      <c r="E11" s="85"/>
      <c r="F11" s="85"/>
      <c r="G11" s="85"/>
    </row>
    <row r="12" spans="1:7" x14ac:dyDescent="0.25">
      <c r="B12" s="5" t="s">
        <v>158</v>
      </c>
      <c r="C12" s="92">
        <f>C5*0.9</f>
        <v>0.9</v>
      </c>
      <c r="D12" s="92">
        <f>D5*0.9</f>
        <v>0.12869999999999998</v>
      </c>
      <c r="E12" s="92">
        <f>E5*0.9</f>
        <v>0.12869999999999998</v>
      </c>
      <c r="F12" s="92">
        <f>F5*0.9</f>
        <v>0.12869999999999998</v>
      </c>
      <c r="G12" s="92">
        <f>G5*0.9</f>
        <v>0.12869999999999998</v>
      </c>
    </row>
    <row r="14" spans="1:7" s="94" customFormat="1" x14ac:dyDescent="0.25">
      <c r="A14" s="94" t="s">
        <v>334</v>
      </c>
    </row>
    <row r="15" spans="1:7" x14ac:dyDescent="0.25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x14ac:dyDescent="0.25">
      <c r="A16" s="4" t="s">
        <v>335</v>
      </c>
    </row>
    <row r="17" spans="1:7" x14ac:dyDescent="0.25">
      <c r="B17" s="11" t="s">
        <v>157</v>
      </c>
      <c r="C17" s="92">
        <f>C3*1.05</f>
        <v>1.05</v>
      </c>
      <c r="D17" s="92">
        <f>D3*1.05</f>
        <v>0.2205</v>
      </c>
      <c r="E17" s="92">
        <f>E3*1.05</f>
        <v>0.2205</v>
      </c>
      <c r="F17" s="92">
        <f>F3*1.05</f>
        <v>0.2205</v>
      </c>
      <c r="G17" s="92">
        <f>G3*1.05</f>
        <v>0.2205</v>
      </c>
    </row>
    <row r="18" spans="1:7" x14ac:dyDescent="0.25">
      <c r="A18" s="4" t="s">
        <v>336</v>
      </c>
      <c r="B18" s="11"/>
      <c r="C18" s="85"/>
      <c r="D18" s="85"/>
      <c r="E18" s="85"/>
      <c r="F18" s="85"/>
      <c r="G18" s="85"/>
    </row>
    <row r="19" spans="1:7" x14ac:dyDescent="0.25">
      <c r="B19" s="5" t="s">
        <v>158</v>
      </c>
      <c r="C19" s="92">
        <f>C5*1.05</f>
        <v>1.05</v>
      </c>
      <c r="D19" s="92">
        <f>D5*1.05</f>
        <v>0.15015000000000001</v>
      </c>
      <c r="E19" s="92">
        <f>E5*1.05</f>
        <v>0.15015000000000001</v>
      </c>
      <c r="F19" s="92">
        <f>F5*1.05</f>
        <v>0.15015000000000001</v>
      </c>
      <c r="G19" s="92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49" zoomScale="70" zoomScaleNormal="70" workbookViewId="0">
      <selection activeCell="F69" sqref="F69"/>
    </sheetView>
  </sheetViews>
  <sheetFormatPr defaultColWidth="12.77734375" defaultRowHeight="13.2" x14ac:dyDescent="0.25"/>
  <cols>
    <col min="1" max="1" width="53" style="5" customWidth="1"/>
    <col min="2" max="2" width="30.5546875" style="5" customWidth="1"/>
    <col min="3" max="3" width="24.77734375" style="5" customWidth="1"/>
    <col min="4" max="4" width="15" style="8" customWidth="1"/>
    <col min="5" max="5" width="13.6640625" style="8" customWidth="1"/>
    <col min="6" max="6" width="14.44140625" style="8" customWidth="1"/>
    <col min="7" max="7" width="12.77734375" style="8" customWidth="1"/>
    <col min="8" max="8" width="17.5546875" style="8" customWidth="1"/>
    <col min="9" max="9" width="12.77734375" style="8" customWidth="1"/>
    <col min="10" max="16384" width="12.77734375" style="8"/>
  </cols>
  <sheetData>
    <row r="1" spans="1:8" ht="13.05" customHeight="1" x14ac:dyDescent="0.25">
      <c r="A1" s="4" t="s">
        <v>156</v>
      </c>
      <c r="B1" s="4" t="s">
        <v>337</v>
      </c>
      <c r="C1" s="84" t="s">
        <v>338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339</v>
      </c>
      <c r="D2" s="92">
        <v>0</v>
      </c>
      <c r="E2" s="92">
        <v>0</v>
      </c>
      <c r="F2" s="92">
        <v>0.39473684210526322</v>
      </c>
      <c r="G2" s="92">
        <v>0.39473684210526322</v>
      </c>
      <c r="H2" s="92">
        <v>0.39473684210526322</v>
      </c>
    </row>
    <row r="3" spans="1:8" x14ac:dyDescent="0.25">
      <c r="C3" s="5" t="s">
        <v>340</v>
      </c>
      <c r="D3" s="92">
        <v>0</v>
      </c>
      <c r="E3" s="92">
        <v>0</v>
      </c>
      <c r="F3" s="92">
        <v>0.30769230769230771</v>
      </c>
      <c r="G3" s="92">
        <v>0.30769230769230771</v>
      </c>
      <c r="H3" s="92">
        <v>0.30769230769230771</v>
      </c>
    </row>
    <row r="4" spans="1:8" x14ac:dyDescent="0.25">
      <c r="C4" s="5" t="s">
        <v>341</v>
      </c>
      <c r="D4" s="92">
        <v>0</v>
      </c>
      <c r="E4" s="92">
        <v>0</v>
      </c>
      <c r="F4" s="92">
        <v>0.38507462686567179</v>
      </c>
      <c r="G4" s="92">
        <v>0.38507462686567179</v>
      </c>
      <c r="H4" s="92">
        <v>0.38507462686567179</v>
      </c>
    </row>
    <row r="5" spans="1:8" x14ac:dyDescent="0.25">
      <c r="A5" s="5" t="s">
        <v>191</v>
      </c>
      <c r="B5" s="5" t="s">
        <v>274</v>
      </c>
      <c r="C5" s="5" t="s">
        <v>339</v>
      </c>
      <c r="D5" s="92">
        <v>0</v>
      </c>
      <c r="E5" s="92">
        <v>0</v>
      </c>
      <c r="F5" s="92">
        <v>0.33500000000000002</v>
      </c>
      <c r="G5" s="92">
        <v>0.33500000000000002</v>
      </c>
      <c r="H5" s="92">
        <v>0.33500000000000002</v>
      </c>
    </row>
    <row r="6" spans="1:8" x14ac:dyDescent="0.25">
      <c r="C6" s="5" t="s">
        <v>341</v>
      </c>
      <c r="D6" s="92">
        <v>0</v>
      </c>
      <c r="E6" s="92">
        <v>0</v>
      </c>
      <c r="F6" s="92">
        <v>0.25970149253731339</v>
      </c>
      <c r="G6" s="92">
        <v>0.25970149253731339</v>
      </c>
      <c r="H6" s="92">
        <v>0</v>
      </c>
    </row>
    <row r="7" spans="1:8" x14ac:dyDescent="0.25">
      <c r="B7" s="5" t="s">
        <v>204</v>
      </c>
      <c r="C7" s="5" t="s">
        <v>339</v>
      </c>
      <c r="D7" s="92">
        <v>0</v>
      </c>
      <c r="E7" s="92">
        <v>0</v>
      </c>
      <c r="F7" s="92">
        <v>0.33500000000000002</v>
      </c>
      <c r="G7" s="92">
        <v>0.33500000000000002</v>
      </c>
      <c r="H7" s="92">
        <v>0.33500000000000002</v>
      </c>
    </row>
    <row r="8" spans="1:8" x14ac:dyDescent="0.25">
      <c r="C8" s="5" t="s">
        <v>341</v>
      </c>
      <c r="D8" s="92">
        <v>0</v>
      </c>
      <c r="E8" s="92">
        <v>0</v>
      </c>
      <c r="F8" s="92">
        <v>0.25970149253731339</v>
      </c>
      <c r="G8" s="92">
        <v>0.25970149253731339</v>
      </c>
      <c r="H8" s="92">
        <v>0</v>
      </c>
    </row>
    <row r="9" spans="1:8" x14ac:dyDescent="0.25">
      <c r="A9" s="5" t="s">
        <v>184</v>
      </c>
      <c r="B9" s="5" t="s">
        <v>274</v>
      </c>
      <c r="C9" s="5" t="s">
        <v>339</v>
      </c>
      <c r="D9" s="92">
        <v>0</v>
      </c>
      <c r="E9" s="92">
        <v>0</v>
      </c>
      <c r="F9" s="92">
        <v>0.33500000000000002</v>
      </c>
      <c r="G9" s="92">
        <v>0.33500000000000002</v>
      </c>
      <c r="H9" s="92">
        <v>0.33500000000000002</v>
      </c>
    </row>
    <row r="10" spans="1:8" x14ac:dyDescent="0.25">
      <c r="C10" s="5" t="s">
        <v>341</v>
      </c>
      <c r="D10" s="92">
        <v>0</v>
      </c>
      <c r="E10" s="92">
        <v>0</v>
      </c>
      <c r="F10" s="92">
        <v>0.25970149253731339</v>
      </c>
      <c r="G10" s="92">
        <v>0.25970149253731339</v>
      </c>
      <c r="H10" s="92">
        <v>0</v>
      </c>
    </row>
    <row r="11" spans="1:8" x14ac:dyDescent="0.25">
      <c r="B11" s="5" t="s">
        <v>204</v>
      </c>
      <c r="C11" s="5" t="s">
        <v>339</v>
      </c>
      <c r="D11" s="92">
        <v>0</v>
      </c>
      <c r="E11" s="92">
        <v>0</v>
      </c>
      <c r="F11" s="92">
        <v>0.33500000000000002</v>
      </c>
      <c r="G11" s="92">
        <v>0.33500000000000002</v>
      </c>
      <c r="H11" s="92">
        <v>0.33500000000000002</v>
      </c>
    </row>
    <row r="12" spans="1:8" x14ac:dyDescent="0.25">
      <c r="C12" s="5" t="s">
        <v>341</v>
      </c>
      <c r="D12" s="92">
        <v>0</v>
      </c>
      <c r="E12" s="92">
        <v>0</v>
      </c>
      <c r="F12" s="92">
        <v>0.25970149253731339</v>
      </c>
      <c r="G12" s="92">
        <v>0.25970149253731339</v>
      </c>
      <c r="H12" s="92">
        <v>0</v>
      </c>
    </row>
    <row r="13" spans="1:8" x14ac:dyDescent="0.25">
      <c r="A13" s="5" t="s">
        <v>192</v>
      </c>
      <c r="B13" s="5" t="s">
        <v>274</v>
      </c>
      <c r="C13" s="5" t="s">
        <v>339</v>
      </c>
      <c r="D13" s="92">
        <v>0</v>
      </c>
      <c r="E13" s="92">
        <v>0</v>
      </c>
      <c r="F13" s="92">
        <v>0.33500000000000002</v>
      </c>
      <c r="G13" s="92">
        <v>0.33500000000000002</v>
      </c>
      <c r="H13" s="92">
        <v>0.33500000000000002</v>
      </c>
    </row>
    <row r="14" spans="1:8" x14ac:dyDescent="0.25">
      <c r="C14" s="5" t="s">
        <v>341</v>
      </c>
      <c r="D14" s="92">
        <v>0</v>
      </c>
      <c r="E14" s="92">
        <v>0</v>
      </c>
      <c r="F14" s="92">
        <v>0.25970149253731339</v>
      </c>
      <c r="G14" s="92">
        <v>0.25970149253731339</v>
      </c>
      <c r="H14" s="92">
        <v>0</v>
      </c>
    </row>
    <row r="15" spans="1:8" x14ac:dyDescent="0.25">
      <c r="B15" s="5" t="s">
        <v>204</v>
      </c>
      <c r="C15" s="5" t="s">
        <v>339</v>
      </c>
      <c r="D15" s="92">
        <v>0</v>
      </c>
      <c r="E15" s="92">
        <v>0</v>
      </c>
      <c r="F15" s="92">
        <v>0.33500000000000002</v>
      </c>
      <c r="G15" s="92">
        <v>0.33500000000000002</v>
      </c>
      <c r="H15" s="92">
        <v>0.33500000000000002</v>
      </c>
    </row>
    <row r="16" spans="1:8" x14ac:dyDescent="0.25">
      <c r="C16" s="5" t="s">
        <v>341</v>
      </c>
      <c r="D16" s="92">
        <v>0</v>
      </c>
      <c r="E16" s="92">
        <v>0</v>
      </c>
      <c r="F16" s="92">
        <v>0.25970149253731339</v>
      </c>
      <c r="G16" s="92">
        <v>0.25970149253731339</v>
      </c>
      <c r="H16" s="92">
        <v>0</v>
      </c>
    </row>
    <row r="17" spans="1:8" x14ac:dyDescent="0.25">
      <c r="A17" s="5" t="s">
        <v>169</v>
      </c>
      <c r="B17" s="5" t="s">
        <v>274</v>
      </c>
      <c r="C17" s="5" t="s">
        <v>339</v>
      </c>
      <c r="D17" s="92">
        <v>0</v>
      </c>
      <c r="E17" s="92">
        <v>0</v>
      </c>
      <c r="F17" s="92">
        <v>0.33500000000000002</v>
      </c>
      <c r="G17" s="92">
        <v>0.33500000000000002</v>
      </c>
      <c r="H17" s="92">
        <v>0.33500000000000002</v>
      </c>
    </row>
    <row r="18" spans="1:8" x14ac:dyDescent="0.25">
      <c r="C18" s="5" t="s">
        <v>341</v>
      </c>
      <c r="D18" s="92">
        <v>0</v>
      </c>
      <c r="E18" s="92">
        <v>0</v>
      </c>
      <c r="F18" s="92">
        <v>0.7</v>
      </c>
      <c r="G18" s="92">
        <v>0.62</v>
      </c>
      <c r="H18" s="92">
        <v>0.62</v>
      </c>
    </row>
    <row r="19" spans="1:8" x14ac:dyDescent="0.25">
      <c r="B19" s="5" t="s">
        <v>204</v>
      </c>
      <c r="C19" s="5" t="s">
        <v>339</v>
      </c>
      <c r="D19" s="92">
        <v>0</v>
      </c>
      <c r="E19" s="92">
        <v>0</v>
      </c>
      <c r="F19" s="92">
        <v>0.33500000000000002</v>
      </c>
      <c r="G19" s="92">
        <v>0.33500000000000002</v>
      </c>
      <c r="H19" s="92">
        <v>0.33500000000000002</v>
      </c>
    </row>
    <row r="20" spans="1:8" x14ac:dyDescent="0.25">
      <c r="C20" s="5" t="s">
        <v>341</v>
      </c>
      <c r="D20" s="92">
        <v>0</v>
      </c>
      <c r="E20" s="92">
        <v>0</v>
      </c>
      <c r="F20" s="92">
        <v>0.84</v>
      </c>
      <c r="G20" s="92">
        <v>0.62</v>
      </c>
      <c r="H20" s="92">
        <v>0.62</v>
      </c>
    </row>
    <row r="21" spans="1:8" x14ac:dyDescent="0.25">
      <c r="A21" s="5" t="s">
        <v>174</v>
      </c>
      <c r="B21" s="5" t="s">
        <v>74</v>
      </c>
      <c r="C21" s="5" t="s">
        <v>339</v>
      </c>
      <c r="D21" s="92">
        <v>0.28260869565217389</v>
      </c>
      <c r="E21" s="92">
        <v>0</v>
      </c>
      <c r="F21" s="92">
        <v>0</v>
      </c>
      <c r="G21" s="92">
        <v>0</v>
      </c>
      <c r="H21" s="92">
        <v>0</v>
      </c>
    </row>
    <row r="22" spans="1:8" x14ac:dyDescent="0.25">
      <c r="C22" s="5" t="s">
        <v>340</v>
      </c>
      <c r="D22" s="92">
        <v>0.46</v>
      </c>
      <c r="E22" s="92">
        <v>0</v>
      </c>
      <c r="F22" s="92">
        <v>0</v>
      </c>
      <c r="G22" s="92">
        <v>0</v>
      </c>
      <c r="H22" s="92">
        <v>0</v>
      </c>
    </row>
    <row r="23" spans="1:8" x14ac:dyDescent="0.25">
      <c r="A23" s="5" t="s">
        <v>172</v>
      </c>
      <c r="B23" s="5" t="s">
        <v>74</v>
      </c>
      <c r="C23" s="5" t="s">
        <v>339</v>
      </c>
      <c r="D23" s="92">
        <v>0.28260869565217389</v>
      </c>
      <c r="E23" s="92">
        <v>0</v>
      </c>
      <c r="F23" s="92">
        <v>0</v>
      </c>
      <c r="G23" s="92">
        <v>0</v>
      </c>
      <c r="H23" s="92">
        <v>0</v>
      </c>
    </row>
    <row r="24" spans="1:8" x14ac:dyDescent="0.25">
      <c r="C24" s="5" t="s">
        <v>340</v>
      </c>
      <c r="D24" s="92">
        <v>0.46</v>
      </c>
      <c r="E24" s="92">
        <v>0</v>
      </c>
      <c r="F24" s="92">
        <v>0</v>
      </c>
      <c r="G24" s="92">
        <v>0</v>
      </c>
      <c r="H24" s="92">
        <v>0</v>
      </c>
    </row>
    <row r="25" spans="1:8" x14ac:dyDescent="0.25">
      <c r="A25" s="5" t="s">
        <v>173</v>
      </c>
      <c r="B25" s="5" t="s">
        <v>74</v>
      </c>
      <c r="C25" s="5" t="s">
        <v>339</v>
      </c>
      <c r="D25" s="92">
        <v>0.28260869565217389</v>
      </c>
      <c r="E25" s="92">
        <v>0</v>
      </c>
      <c r="F25" s="92">
        <v>0</v>
      </c>
      <c r="G25" s="92">
        <v>0</v>
      </c>
      <c r="H25" s="92">
        <v>0</v>
      </c>
    </row>
    <row r="26" spans="1:8" x14ac:dyDescent="0.25">
      <c r="C26" s="5" t="s">
        <v>340</v>
      </c>
      <c r="D26" s="92">
        <v>0.46</v>
      </c>
      <c r="E26" s="92">
        <v>0</v>
      </c>
      <c r="F26" s="92">
        <v>0</v>
      </c>
      <c r="G26" s="92">
        <v>0</v>
      </c>
      <c r="H26" s="92">
        <v>0</v>
      </c>
    </row>
    <row r="27" spans="1:8" x14ac:dyDescent="0.25">
      <c r="A27" s="5" t="s">
        <v>197</v>
      </c>
      <c r="B27" s="5" t="s">
        <v>81</v>
      </c>
      <c r="C27" s="5" t="s">
        <v>339</v>
      </c>
      <c r="D27" s="92">
        <v>1</v>
      </c>
      <c r="E27" s="92">
        <v>1</v>
      </c>
      <c r="F27" s="92">
        <v>1</v>
      </c>
      <c r="G27" s="92">
        <v>1</v>
      </c>
      <c r="H27" s="92">
        <v>1</v>
      </c>
    </row>
    <row r="28" spans="1:8" x14ac:dyDescent="0.25">
      <c r="C28" s="5" t="s">
        <v>340</v>
      </c>
      <c r="D28" s="92">
        <v>0</v>
      </c>
      <c r="E28" s="92">
        <v>0</v>
      </c>
      <c r="F28" s="92">
        <v>0</v>
      </c>
      <c r="G28" s="92">
        <v>0</v>
      </c>
      <c r="H28" s="92">
        <v>0</v>
      </c>
    </row>
    <row r="29" spans="1:8" x14ac:dyDescent="0.25">
      <c r="C29" s="5" t="s">
        <v>341</v>
      </c>
      <c r="D29" s="92">
        <v>0</v>
      </c>
      <c r="E29" s="92">
        <v>0</v>
      </c>
      <c r="F29" s="92">
        <v>0</v>
      </c>
      <c r="G29" s="92">
        <v>0</v>
      </c>
      <c r="H29" s="92">
        <v>0</v>
      </c>
    </row>
    <row r="30" spans="1:8" x14ac:dyDescent="0.25">
      <c r="A30" s="5" t="s">
        <v>198</v>
      </c>
      <c r="B30" s="5" t="s">
        <v>81</v>
      </c>
      <c r="C30" s="5" t="s">
        <v>339</v>
      </c>
      <c r="D30" s="92">
        <v>1</v>
      </c>
      <c r="E30" s="92">
        <v>1</v>
      </c>
      <c r="F30" s="92">
        <v>1</v>
      </c>
      <c r="G30" s="92">
        <v>1</v>
      </c>
      <c r="H30" s="92">
        <v>1</v>
      </c>
    </row>
    <row r="31" spans="1:8" x14ac:dyDescent="0.25">
      <c r="C31" s="5" t="s">
        <v>340</v>
      </c>
      <c r="D31" s="92">
        <v>0</v>
      </c>
      <c r="E31" s="92">
        <v>0</v>
      </c>
      <c r="F31" s="92">
        <v>0</v>
      </c>
      <c r="G31" s="92">
        <v>0</v>
      </c>
      <c r="H31" s="92">
        <v>0</v>
      </c>
    </row>
    <row r="32" spans="1:8" x14ac:dyDescent="0.25">
      <c r="C32" s="5" t="s">
        <v>341</v>
      </c>
      <c r="D32" s="92">
        <v>0</v>
      </c>
      <c r="E32" s="92">
        <v>0</v>
      </c>
      <c r="F32" s="92">
        <v>0</v>
      </c>
      <c r="G32" s="92">
        <v>0</v>
      </c>
      <c r="H32" s="92">
        <v>0</v>
      </c>
    </row>
    <row r="33" spans="1:8" x14ac:dyDescent="0.25">
      <c r="A33" s="5" t="s">
        <v>196</v>
      </c>
      <c r="B33" s="5" t="s">
        <v>81</v>
      </c>
      <c r="C33" s="5" t="s">
        <v>339</v>
      </c>
      <c r="D33" s="92">
        <v>1</v>
      </c>
      <c r="E33" s="92">
        <v>1</v>
      </c>
      <c r="F33" s="92">
        <v>1</v>
      </c>
      <c r="G33" s="92">
        <v>1</v>
      </c>
      <c r="H33" s="92">
        <v>1</v>
      </c>
    </row>
    <row r="34" spans="1:8" x14ac:dyDescent="0.25">
      <c r="C34" s="5" t="s">
        <v>340</v>
      </c>
      <c r="D34" s="92">
        <v>0</v>
      </c>
      <c r="E34" s="92">
        <v>0</v>
      </c>
      <c r="F34" s="92">
        <v>0</v>
      </c>
      <c r="G34" s="92">
        <v>0</v>
      </c>
      <c r="H34" s="92">
        <v>0</v>
      </c>
    </row>
    <row r="35" spans="1:8" x14ac:dyDescent="0.25">
      <c r="C35" s="5" t="s">
        <v>341</v>
      </c>
      <c r="D35" s="92">
        <v>0</v>
      </c>
      <c r="E35" s="92">
        <v>0</v>
      </c>
      <c r="F35" s="92">
        <v>0</v>
      </c>
      <c r="G35" s="92">
        <v>0</v>
      </c>
      <c r="H35" s="92">
        <v>0</v>
      </c>
    </row>
    <row r="36" spans="1:8" x14ac:dyDescent="0.25">
      <c r="A36" s="5" t="s">
        <v>195</v>
      </c>
      <c r="B36" s="5" t="s">
        <v>81</v>
      </c>
      <c r="C36" s="5" t="s">
        <v>339</v>
      </c>
      <c r="D36" s="92">
        <v>1</v>
      </c>
      <c r="E36" s="92">
        <v>1</v>
      </c>
      <c r="F36" s="92">
        <v>1</v>
      </c>
      <c r="G36" s="92">
        <v>1</v>
      </c>
      <c r="H36" s="92">
        <v>1</v>
      </c>
    </row>
    <row r="37" spans="1:8" x14ac:dyDescent="0.25">
      <c r="C37" s="5" t="s">
        <v>340</v>
      </c>
      <c r="D37" s="92">
        <v>0</v>
      </c>
      <c r="E37" s="92">
        <v>0</v>
      </c>
      <c r="F37" s="92">
        <v>0</v>
      </c>
      <c r="G37" s="92">
        <v>0</v>
      </c>
      <c r="H37" s="92">
        <v>0</v>
      </c>
    </row>
    <row r="38" spans="1:8" x14ac:dyDescent="0.25">
      <c r="C38" s="5" t="s">
        <v>341</v>
      </c>
      <c r="D38" s="92">
        <v>0</v>
      </c>
      <c r="E38" s="92">
        <v>0</v>
      </c>
      <c r="F38" s="92">
        <v>0</v>
      </c>
      <c r="G38" s="92">
        <v>0</v>
      </c>
      <c r="H38" s="92">
        <v>0</v>
      </c>
    </row>
    <row r="39" spans="1:8" x14ac:dyDescent="0.25">
      <c r="A39" s="5" t="s">
        <v>194</v>
      </c>
      <c r="B39" s="5" t="s">
        <v>81</v>
      </c>
      <c r="C39" s="5" t="s">
        <v>339</v>
      </c>
      <c r="D39" s="92">
        <v>1</v>
      </c>
      <c r="E39" s="92">
        <v>1</v>
      </c>
      <c r="F39" s="92">
        <v>1</v>
      </c>
      <c r="G39" s="92">
        <v>1</v>
      </c>
      <c r="H39" s="92">
        <v>1</v>
      </c>
    </row>
    <row r="40" spans="1:8" x14ac:dyDescent="0.25">
      <c r="C40" s="5" t="s">
        <v>340</v>
      </c>
      <c r="D40" s="92">
        <v>0</v>
      </c>
      <c r="E40" s="92">
        <v>0</v>
      </c>
      <c r="F40" s="92">
        <v>0</v>
      </c>
      <c r="G40" s="92">
        <v>0</v>
      </c>
      <c r="H40" s="92">
        <v>0</v>
      </c>
    </row>
    <row r="41" spans="1:8" x14ac:dyDescent="0.25">
      <c r="C41" s="5" t="s">
        <v>341</v>
      </c>
      <c r="D41" s="92">
        <v>0</v>
      </c>
      <c r="E41" s="92">
        <v>0</v>
      </c>
      <c r="F41" s="92">
        <v>0</v>
      </c>
      <c r="G41" s="92">
        <v>0</v>
      </c>
      <c r="H41" s="92">
        <v>0</v>
      </c>
    </row>
    <row r="42" spans="1:8" x14ac:dyDescent="0.25">
      <c r="A42" s="5" t="s">
        <v>200</v>
      </c>
      <c r="B42" s="5" t="s">
        <v>81</v>
      </c>
      <c r="C42" s="5" t="s">
        <v>339</v>
      </c>
      <c r="D42" s="92">
        <v>0.3</v>
      </c>
      <c r="E42" s="92">
        <v>0.3</v>
      </c>
      <c r="F42" s="92">
        <v>0.3</v>
      </c>
      <c r="G42" s="92">
        <v>0.3</v>
      </c>
      <c r="H42" s="92">
        <v>0.3</v>
      </c>
    </row>
    <row r="43" spans="1:8" x14ac:dyDescent="0.25">
      <c r="C43" s="5" t="s">
        <v>340</v>
      </c>
      <c r="D43" s="92">
        <v>0.5</v>
      </c>
      <c r="E43" s="92">
        <v>0.5</v>
      </c>
      <c r="F43" s="92">
        <v>0.5</v>
      </c>
      <c r="G43" s="92">
        <v>0.5</v>
      </c>
      <c r="H43" s="92">
        <v>0.5</v>
      </c>
    </row>
    <row r="44" spans="1:8" x14ac:dyDescent="0.25">
      <c r="C44" s="5" t="s">
        <v>341</v>
      </c>
      <c r="D44" s="92">
        <v>0.65</v>
      </c>
      <c r="E44" s="92">
        <v>0.65</v>
      </c>
      <c r="F44" s="92">
        <v>0.65</v>
      </c>
      <c r="G44" s="92">
        <v>0.65</v>
      </c>
      <c r="H44" s="92">
        <v>0.65</v>
      </c>
    </row>
    <row r="45" spans="1:8" x14ac:dyDescent="0.25">
      <c r="B45" s="5" t="s">
        <v>82</v>
      </c>
      <c r="C45" s="5" t="s">
        <v>339</v>
      </c>
      <c r="D45" s="92">
        <v>0.3</v>
      </c>
      <c r="E45" s="92">
        <v>0.3</v>
      </c>
      <c r="F45" s="92">
        <v>0.3</v>
      </c>
      <c r="G45" s="92">
        <v>0.3</v>
      </c>
      <c r="H45" s="92">
        <v>0.3</v>
      </c>
    </row>
    <row r="46" spans="1:8" x14ac:dyDescent="0.25">
      <c r="C46" s="5" t="s">
        <v>340</v>
      </c>
      <c r="D46" s="92">
        <v>0.49</v>
      </c>
      <c r="E46" s="92">
        <v>0.49</v>
      </c>
      <c r="F46" s="92">
        <v>0.49</v>
      </c>
      <c r="G46" s="92">
        <v>0.49</v>
      </c>
      <c r="H46" s="92">
        <v>0.49</v>
      </c>
    </row>
    <row r="47" spans="1:8" x14ac:dyDescent="0.25">
      <c r="C47" s="5" t="s">
        <v>341</v>
      </c>
      <c r="D47" s="92">
        <v>0.52</v>
      </c>
      <c r="E47" s="92">
        <v>0.52</v>
      </c>
      <c r="F47" s="92">
        <v>0.52</v>
      </c>
      <c r="G47" s="92">
        <v>0.52</v>
      </c>
      <c r="H47" s="92">
        <v>0.52</v>
      </c>
    </row>
    <row r="48" spans="1:8" x14ac:dyDescent="0.25">
      <c r="A48" s="5" t="s">
        <v>190</v>
      </c>
      <c r="B48" s="5" t="s">
        <v>81</v>
      </c>
      <c r="C48" s="5" t="s">
        <v>339</v>
      </c>
      <c r="D48" s="92">
        <v>0.88</v>
      </c>
      <c r="E48" s="92">
        <v>0.88</v>
      </c>
      <c r="F48" s="92">
        <v>0.88</v>
      </c>
      <c r="G48" s="92">
        <v>0.88</v>
      </c>
      <c r="H48" s="92">
        <v>0.88</v>
      </c>
    </row>
    <row r="49" spans="1:8" x14ac:dyDescent="0.25">
      <c r="C49" s="5" t="s">
        <v>340</v>
      </c>
      <c r="D49" s="92">
        <v>0.78409090909090906</v>
      </c>
      <c r="E49" s="92">
        <v>0.78409090909090906</v>
      </c>
      <c r="F49" s="92">
        <v>0.78409090909090906</v>
      </c>
      <c r="G49" s="92">
        <v>0.78409090909090906</v>
      </c>
      <c r="H49" s="92">
        <v>0.78409090909090906</v>
      </c>
    </row>
    <row r="50" spans="1:8" x14ac:dyDescent="0.25">
      <c r="A50" s="5" t="s">
        <v>199</v>
      </c>
      <c r="B50" s="5" t="s">
        <v>81</v>
      </c>
      <c r="C50" s="5" t="s">
        <v>339</v>
      </c>
      <c r="D50" s="92">
        <v>0.88372093023255816</v>
      </c>
      <c r="E50" s="92">
        <v>0.88372093023255816</v>
      </c>
      <c r="F50" s="92">
        <v>0.88372093023255816</v>
      </c>
      <c r="G50" s="92">
        <v>0.88372093023255816</v>
      </c>
      <c r="H50" s="92">
        <v>0.88372093023255816</v>
      </c>
    </row>
    <row r="51" spans="1:8" x14ac:dyDescent="0.25">
      <c r="C51" s="5" t="s">
        <v>340</v>
      </c>
      <c r="D51" s="92">
        <v>0.86</v>
      </c>
      <c r="E51" s="92">
        <v>0.86</v>
      </c>
      <c r="F51" s="92">
        <v>0.86</v>
      </c>
      <c r="G51" s="92">
        <v>0.86</v>
      </c>
      <c r="H51" s="92">
        <v>0.86</v>
      </c>
    </row>
    <row r="52" spans="1:8" x14ac:dyDescent="0.25">
      <c r="A52" s="5" t="s">
        <v>183</v>
      </c>
      <c r="B52" s="5" t="s">
        <v>72</v>
      </c>
      <c r="C52" s="5" t="s">
        <v>339</v>
      </c>
      <c r="D52" s="92">
        <v>0.57999999999999996</v>
      </c>
      <c r="E52" s="92">
        <v>0.57999999999999996</v>
      </c>
      <c r="F52" s="92">
        <v>0</v>
      </c>
      <c r="G52" s="92">
        <v>0</v>
      </c>
      <c r="H52" s="92">
        <v>0</v>
      </c>
    </row>
    <row r="53" spans="1:8" x14ac:dyDescent="0.25">
      <c r="C53" s="5" t="s">
        <v>340</v>
      </c>
      <c r="D53" s="92">
        <v>0.51</v>
      </c>
      <c r="E53" s="92">
        <v>0.51</v>
      </c>
      <c r="F53" s="92">
        <v>0</v>
      </c>
      <c r="G53" s="92">
        <v>0</v>
      </c>
      <c r="H53" s="92">
        <v>0</v>
      </c>
    </row>
    <row r="55" spans="1:8" s="95" customFormat="1" ht="13.05" customHeight="1" x14ac:dyDescent="0.25">
      <c r="A55" s="101" t="s">
        <v>331</v>
      </c>
      <c r="B55" s="102"/>
      <c r="C55" s="102"/>
    </row>
    <row r="56" spans="1:8" ht="13.05" customHeight="1" x14ac:dyDescent="0.25">
      <c r="A56" s="4" t="s">
        <v>156</v>
      </c>
      <c r="B56" s="4" t="s">
        <v>337</v>
      </c>
      <c r="C56" s="84" t="s">
        <v>338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339</v>
      </c>
      <c r="D57" s="92">
        <f t="shared" ref="D57:H66" si="0">D2*0.9</f>
        <v>0</v>
      </c>
      <c r="E57" s="92">
        <f t="shared" si="0"/>
        <v>0</v>
      </c>
      <c r="F57" s="92">
        <f t="shared" si="0"/>
        <v>0.35526315789473689</v>
      </c>
      <c r="G57" s="92">
        <f t="shared" si="0"/>
        <v>0.35526315789473689</v>
      </c>
      <c r="H57" s="92">
        <f t="shared" si="0"/>
        <v>0.35526315789473689</v>
      </c>
    </row>
    <row r="58" spans="1:8" x14ac:dyDescent="0.25">
      <c r="C58" s="5" t="s">
        <v>340</v>
      </c>
      <c r="D58" s="92">
        <f t="shared" si="0"/>
        <v>0</v>
      </c>
      <c r="E58" s="92">
        <f t="shared" si="0"/>
        <v>0</v>
      </c>
      <c r="F58" s="92">
        <f t="shared" si="0"/>
        <v>0.27692307692307694</v>
      </c>
      <c r="G58" s="92">
        <f t="shared" si="0"/>
        <v>0.27692307692307694</v>
      </c>
      <c r="H58" s="92">
        <f t="shared" si="0"/>
        <v>0.27692307692307694</v>
      </c>
    </row>
    <row r="59" spans="1:8" x14ac:dyDescent="0.25">
      <c r="C59" s="5" t="s">
        <v>341</v>
      </c>
      <c r="D59" s="92">
        <f t="shared" si="0"/>
        <v>0</v>
      </c>
      <c r="E59" s="92">
        <f t="shared" si="0"/>
        <v>0</v>
      </c>
      <c r="F59" s="92">
        <f t="shared" si="0"/>
        <v>0.3465671641791046</v>
      </c>
      <c r="G59" s="92">
        <f t="shared" si="0"/>
        <v>0.3465671641791046</v>
      </c>
      <c r="H59" s="92">
        <f t="shared" si="0"/>
        <v>0.3465671641791046</v>
      </c>
    </row>
    <row r="60" spans="1:8" x14ac:dyDescent="0.25">
      <c r="A60" s="5" t="s">
        <v>191</v>
      </c>
      <c r="B60" s="5" t="s">
        <v>274</v>
      </c>
      <c r="C60" s="5" t="s">
        <v>339</v>
      </c>
      <c r="D60" s="92">
        <f t="shared" si="0"/>
        <v>0</v>
      </c>
      <c r="E60" s="92">
        <f t="shared" si="0"/>
        <v>0</v>
      </c>
      <c r="F60" s="92">
        <f t="shared" si="0"/>
        <v>0.30150000000000005</v>
      </c>
      <c r="G60" s="92">
        <f t="shared" si="0"/>
        <v>0.30150000000000005</v>
      </c>
      <c r="H60" s="92">
        <f t="shared" si="0"/>
        <v>0.30150000000000005</v>
      </c>
    </row>
    <row r="61" spans="1:8" x14ac:dyDescent="0.25">
      <c r="C61" s="5" t="s">
        <v>341</v>
      </c>
      <c r="D61" s="92">
        <f t="shared" si="0"/>
        <v>0</v>
      </c>
      <c r="E61" s="92">
        <f t="shared" si="0"/>
        <v>0</v>
      </c>
      <c r="F61" s="92">
        <f t="shared" si="0"/>
        <v>0.23373134328358205</v>
      </c>
      <c r="G61" s="92">
        <f t="shared" si="0"/>
        <v>0.23373134328358205</v>
      </c>
      <c r="H61" s="92">
        <f t="shared" si="0"/>
        <v>0</v>
      </c>
    </row>
    <row r="62" spans="1:8" x14ac:dyDescent="0.25">
      <c r="B62" s="5" t="s">
        <v>204</v>
      </c>
      <c r="C62" s="5" t="s">
        <v>339</v>
      </c>
      <c r="D62" s="92">
        <f t="shared" si="0"/>
        <v>0</v>
      </c>
      <c r="E62" s="92">
        <f t="shared" si="0"/>
        <v>0</v>
      </c>
      <c r="F62" s="92">
        <f t="shared" si="0"/>
        <v>0.30150000000000005</v>
      </c>
      <c r="G62" s="92">
        <f t="shared" si="0"/>
        <v>0.30150000000000005</v>
      </c>
      <c r="H62" s="92">
        <f t="shared" si="0"/>
        <v>0.30150000000000005</v>
      </c>
    </row>
    <row r="63" spans="1:8" x14ac:dyDescent="0.25">
      <c r="C63" s="5" t="s">
        <v>341</v>
      </c>
      <c r="D63" s="92">
        <f t="shared" si="0"/>
        <v>0</v>
      </c>
      <c r="E63" s="92">
        <f t="shared" si="0"/>
        <v>0</v>
      </c>
      <c r="F63" s="92">
        <f t="shared" si="0"/>
        <v>0.23373134328358205</v>
      </c>
      <c r="G63" s="92">
        <f t="shared" si="0"/>
        <v>0.23373134328358205</v>
      </c>
      <c r="H63" s="92">
        <f t="shared" si="0"/>
        <v>0</v>
      </c>
    </row>
    <row r="64" spans="1:8" x14ac:dyDescent="0.25">
      <c r="A64" s="5" t="s">
        <v>184</v>
      </c>
      <c r="B64" s="5" t="s">
        <v>274</v>
      </c>
      <c r="C64" s="5" t="s">
        <v>339</v>
      </c>
      <c r="D64" s="92">
        <f t="shared" si="0"/>
        <v>0</v>
      </c>
      <c r="E64" s="92">
        <f t="shared" si="0"/>
        <v>0</v>
      </c>
      <c r="F64" s="92">
        <f t="shared" si="0"/>
        <v>0.30150000000000005</v>
      </c>
      <c r="G64" s="92">
        <f t="shared" si="0"/>
        <v>0.30150000000000005</v>
      </c>
      <c r="H64" s="92">
        <f t="shared" si="0"/>
        <v>0.30150000000000005</v>
      </c>
    </row>
    <row r="65" spans="1:8" x14ac:dyDescent="0.25">
      <c r="C65" s="5" t="s">
        <v>341</v>
      </c>
      <c r="D65" s="92">
        <f t="shared" si="0"/>
        <v>0</v>
      </c>
      <c r="E65" s="92">
        <f t="shared" si="0"/>
        <v>0</v>
      </c>
      <c r="F65" s="92">
        <f t="shared" si="0"/>
        <v>0.23373134328358205</v>
      </c>
      <c r="G65" s="92">
        <f t="shared" si="0"/>
        <v>0.23373134328358205</v>
      </c>
      <c r="H65" s="92">
        <f t="shared" si="0"/>
        <v>0</v>
      </c>
    </row>
    <row r="66" spans="1:8" x14ac:dyDescent="0.25">
      <c r="B66" s="5" t="s">
        <v>204</v>
      </c>
      <c r="C66" s="5" t="s">
        <v>339</v>
      </c>
      <c r="D66" s="92">
        <f t="shared" si="0"/>
        <v>0</v>
      </c>
      <c r="E66" s="92">
        <f t="shared" si="0"/>
        <v>0</v>
      </c>
      <c r="F66" s="92">
        <f t="shared" si="0"/>
        <v>0.30150000000000005</v>
      </c>
      <c r="G66" s="92">
        <f t="shared" si="0"/>
        <v>0.30150000000000005</v>
      </c>
      <c r="H66" s="92">
        <f t="shared" si="0"/>
        <v>0.30150000000000005</v>
      </c>
    </row>
    <row r="67" spans="1:8" x14ac:dyDescent="0.25">
      <c r="C67" s="5" t="s">
        <v>341</v>
      </c>
      <c r="D67" s="92">
        <f t="shared" ref="D67:H76" si="1">D12*0.9</f>
        <v>0</v>
      </c>
      <c r="E67" s="92">
        <f t="shared" si="1"/>
        <v>0</v>
      </c>
      <c r="F67" s="92">
        <f t="shared" si="1"/>
        <v>0.23373134328358205</v>
      </c>
      <c r="G67" s="92">
        <f t="shared" si="1"/>
        <v>0.23373134328358205</v>
      </c>
      <c r="H67" s="92">
        <f t="shared" si="1"/>
        <v>0</v>
      </c>
    </row>
    <row r="68" spans="1:8" x14ac:dyDescent="0.25">
      <c r="A68" s="5" t="s">
        <v>192</v>
      </c>
      <c r="B68" s="5" t="s">
        <v>274</v>
      </c>
      <c r="C68" s="5" t="s">
        <v>339</v>
      </c>
      <c r="D68" s="92">
        <f t="shared" si="1"/>
        <v>0</v>
      </c>
      <c r="E68" s="92">
        <f t="shared" si="1"/>
        <v>0</v>
      </c>
      <c r="F68" s="92">
        <f t="shared" si="1"/>
        <v>0.30150000000000005</v>
      </c>
      <c r="G68" s="92">
        <f t="shared" si="1"/>
        <v>0.30150000000000005</v>
      </c>
      <c r="H68" s="92">
        <f t="shared" si="1"/>
        <v>0.30150000000000005</v>
      </c>
    </row>
    <row r="69" spans="1:8" x14ac:dyDescent="0.25">
      <c r="C69" s="5" t="s">
        <v>341</v>
      </c>
      <c r="D69" s="92">
        <f t="shared" si="1"/>
        <v>0</v>
      </c>
      <c r="E69" s="92">
        <f t="shared" si="1"/>
        <v>0</v>
      </c>
      <c r="F69" s="92">
        <f t="shared" si="1"/>
        <v>0.23373134328358205</v>
      </c>
      <c r="G69" s="92">
        <f t="shared" si="1"/>
        <v>0.23373134328358205</v>
      </c>
      <c r="H69" s="92">
        <f t="shared" si="1"/>
        <v>0</v>
      </c>
    </row>
    <row r="70" spans="1:8" x14ac:dyDescent="0.25">
      <c r="B70" s="5" t="s">
        <v>204</v>
      </c>
      <c r="C70" s="5" t="s">
        <v>339</v>
      </c>
      <c r="D70" s="92">
        <f t="shared" si="1"/>
        <v>0</v>
      </c>
      <c r="E70" s="92">
        <f t="shared" si="1"/>
        <v>0</v>
      </c>
      <c r="F70" s="92">
        <f t="shared" si="1"/>
        <v>0.30150000000000005</v>
      </c>
      <c r="G70" s="92">
        <f t="shared" si="1"/>
        <v>0.30150000000000005</v>
      </c>
      <c r="H70" s="92">
        <f t="shared" si="1"/>
        <v>0.30150000000000005</v>
      </c>
    </row>
    <row r="71" spans="1:8" x14ac:dyDescent="0.25">
      <c r="C71" s="5" t="s">
        <v>341</v>
      </c>
      <c r="D71" s="92">
        <f t="shared" si="1"/>
        <v>0</v>
      </c>
      <c r="E71" s="92">
        <f t="shared" si="1"/>
        <v>0</v>
      </c>
      <c r="F71" s="92">
        <f t="shared" si="1"/>
        <v>0.23373134328358205</v>
      </c>
      <c r="G71" s="92">
        <f t="shared" si="1"/>
        <v>0.23373134328358205</v>
      </c>
      <c r="H71" s="92">
        <f t="shared" si="1"/>
        <v>0</v>
      </c>
    </row>
    <row r="72" spans="1:8" x14ac:dyDescent="0.25">
      <c r="A72" s="5" t="s">
        <v>169</v>
      </c>
      <c r="B72" s="5" t="s">
        <v>274</v>
      </c>
      <c r="C72" s="5" t="s">
        <v>339</v>
      </c>
      <c r="D72" s="92">
        <f t="shared" si="1"/>
        <v>0</v>
      </c>
      <c r="E72" s="92">
        <f t="shared" si="1"/>
        <v>0</v>
      </c>
      <c r="F72" s="92">
        <f t="shared" si="1"/>
        <v>0.30150000000000005</v>
      </c>
      <c r="G72" s="92">
        <f t="shared" si="1"/>
        <v>0.30150000000000005</v>
      </c>
      <c r="H72" s="92">
        <f t="shared" si="1"/>
        <v>0.30150000000000005</v>
      </c>
    </row>
    <row r="73" spans="1:8" x14ac:dyDescent="0.25">
      <c r="C73" s="5" t="s">
        <v>341</v>
      </c>
      <c r="D73" s="92">
        <f t="shared" si="1"/>
        <v>0</v>
      </c>
      <c r="E73" s="92">
        <f t="shared" si="1"/>
        <v>0</v>
      </c>
      <c r="F73" s="92">
        <f t="shared" si="1"/>
        <v>0.63</v>
      </c>
      <c r="G73" s="92">
        <f t="shared" si="1"/>
        <v>0.55800000000000005</v>
      </c>
      <c r="H73" s="92">
        <f t="shared" si="1"/>
        <v>0.55800000000000005</v>
      </c>
    </row>
    <row r="74" spans="1:8" x14ac:dyDescent="0.25">
      <c r="B74" s="5" t="s">
        <v>204</v>
      </c>
      <c r="C74" s="5" t="s">
        <v>339</v>
      </c>
      <c r="D74" s="92">
        <f t="shared" si="1"/>
        <v>0</v>
      </c>
      <c r="E74" s="92">
        <f t="shared" si="1"/>
        <v>0</v>
      </c>
      <c r="F74" s="92">
        <f t="shared" si="1"/>
        <v>0.30150000000000005</v>
      </c>
      <c r="G74" s="92">
        <f t="shared" si="1"/>
        <v>0.30150000000000005</v>
      </c>
      <c r="H74" s="92">
        <f t="shared" si="1"/>
        <v>0.30150000000000005</v>
      </c>
    </row>
    <row r="75" spans="1:8" x14ac:dyDescent="0.25">
      <c r="C75" s="5" t="s">
        <v>341</v>
      </c>
      <c r="D75" s="92">
        <f t="shared" si="1"/>
        <v>0</v>
      </c>
      <c r="E75" s="92">
        <f t="shared" si="1"/>
        <v>0</v>
      </c>
      <c r="F75" s="92">
        <f t="shared" si="1"/>
        <v>0.75600000000000001</v>
      </c>
      <c r="G75" s="92">
        <f t="shared" si="1"/>
        <v>0.55800000000000005</v>
      </c>
      <c r="H75" s="92">
        <f t="shared" si="1"/>
        <v>0.55800000000000005</v>
      </c>
    </row>
    <row r="76" spans="1:8" x14ac:dyDescent="0.25">
      <c r="A76" s="5" t="s">
        <v>174</v>
      </c>
      <c r="B76" s="5" t="s">
        <v>74</v>
      </c>
      <c r="C76" s="5" t="s">
        <v>339</v>
      </c>
      <c r="D76" s="92">
        <f t="shared" si="1"/>
        <v>0.2543478260869565</v>
      </c>
      <c r="E76" s="92">
        <f t="shared" si="1"/>
        <v>0</v>
      </c>
      <c r="F76" s="92">
        <f t="shared" si="1"/>
        <v>0</v>
      </c>
      <c r="G76" s="92">
        <f t="shared" si="1"/>
        <v>0</v>
      </c>
      <c r="H76" s="92">
        <f t="shared" si="1"/>
        <v>0</v>
      </c>
    </row>
    <row r="77" spans="1:8" x14ac:dyDescent="0.25">
      <c r="C77" s="5" t="s">
        <v>340</v>
      </c>
      <c r="D77" s="92">
        <f t="shared" ref="D77:H86" si="2">D22*0.9</f>
        <v>0.41400000000000003</v>
      </c>
      <c r="E77" s="92">
        <f t="shared" si="2"/>
        <v>0</v>
      </c>
      <c r="F77" s="92">
        <f t="shared" si="2"/>
        <v>0</v>
      </c>
      <c r="G77" s="92">
        <f t="shared" si="2"/>
        <v>0</v>
      </c>
      <c r="H77" s="92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339</v>
      </c>
      <c r="D78" s="92">
        <f t="shared" si="2"/>
        <v>0.2543478260869565</v>
      </c>
      <c r="E78" s="92">
        <f t="shared" si="2"/>
        <v>0</v>
      </c>
      <c r="F78" s="92">
        <f t="shared" si="2"/>
        <v>0</v>
      </c>
      <c r="G78" s="92">
        <f t="shared" si="2"/>
        <v>0</v>
      </c>
      <c r="H78" s="92">
        <f t="shared" si="2"/>
        <v>0</v>
      </c>
    </row>
    <row r="79" spans="1:8" x14ac:dyDescent="0.25">
      <c r="C79" s="5" t="s">
        <v>340</v>
      </c>
      <c r="D79" s="92">
        <f t="shared" si="2"/>
        <v>0.41400000000000003</v>
      </c>
      <c r="E79" s="92">
        <f t="shared" si="2"/>
        <v>0</v>
      </c>
      <c r="F79" s="92">
        <f t="shared" si="2"/>
        <v>0</v>
      </c>
      <c r="G79" s="92">
        <f t="shared" si="2"/>
        <v>0</v>
      </c>
      <c r="H79" s="92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339</v>
      </c>
      <c r="D80" s="92">
        <f t="shared" si="2"/>
        <v>0.2543478260869565</v>
      </c>
      <c r="E80" s="92">
        <f t="shared" si="2"/>
        <v>0</v>
      </c>
      <c r="F80" s="92">
        <f t="shared" si="2"/>
        <v>0</v>
      </c>
      <c r="G80" s="92">
        <f t="shared" si="2"/>
        <v>0</v>
      </c>
      <c r="H80" s="92">
        <f t="shared" si="2"/>
        <v>0</v>
      </c>
    </row>
    <row r="81" spans="1:8" x14ac:dyDescent="0.25">
      <c r="C81" s="5" t="s">
        <v>340</v>
      </c>
      <c r="D81" s="92">
        <f t="shared" si="2"/>
        <v>0.41400000000000003</v>
      </c>
      <c r="E81" s="92">
        <f t="shared" si="2"/>
        <v>0</v>
      </c>
      <c r="F81" s="92">
        <f t="shared" si="2"/>
        <v>0</v>
      </c>
      <c r="G81" s="92">
        <f t="shared" si="2"/>
        <v>0</v>
      </c>
      <c r="H81" s="92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339</v>
      </c>
      <c r="D82" s="92">
        <f t="shared" si="2"/>
        <v>0.9</v>
      </c>
      <c r="E82" s="92">
        <f t="shared" si="2"/>
        <v>0.9</v>
      </c>
      <c r="F82" s="92">
        <f t="shared" si="2"/>
        <v>0.9</v>
      </c>
      <c r="G82" s="92">
        <f t="shared" si="2"/>
        <v>0.9</v>
      </c>
      <c r="H82" s="92">
        <f t="shared" si="2"/>
        <v>0.9</v>
      </c>
    </row>
    <row r="83" spans="1:8" x14ac:dyDescent="0.25">
      <c r="C83" s="5" t="s">
        <v>340</v>
      </c>
      <c r="D83" s="92">
        <f t="shared" si="2"/>
        <v>0</v>
      </c>
      <c r="E83" s="92">
        <f t="shared" si="2"/>
        <v>0</v>
      </c>
      <c r="F83" s="92">
        <f t="shared" si="2"/>
        <v>0</v>
      </c>
      <c r="G83" s="92">
        <f t="shared" si="2"/>
        <v>0</v>
      </c>
      <c r="H83" s="92">
        <f t="shared" si="2"/>
        <v>0</v>
      </c>
    </row>
    <row r="84" spans="1:8" x14ac:dyDescent="0.25">
      <c r="C84" s="5" t="s">
        <v>341</v>
      </c>
      <c r="D84" s="92">
        <f t="shared" si="2"/>
        <v>0</v>
      </c>
      <c r="E84" s="92">
        <f t="shared" si="2"/>
        <v>0</v>
      </c>
      <c r="F84" s="92">
        <f t="shared" si="2"/>
        <v>0</v>
      </c>
      <c r="G84" s="92">
        <f t="shared" si="2"/>
        <v>0</v>
      </c>
      <c r="H84" s="92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339</v>
      </c>
      <c r="D85" s="92">
        <f t="shared" si="2"/>
        <v>0.9</v>
      </c>
      <c r="E85" s="92">
        <f t="shared" si="2"/>
        <v>0.9</v>
      </c>
      <c r="F85" s="92">
        <f t="shared" si="2"/>
        <v>0.9</v>
      </c>
      <c r="G85" s="92">
        <f t="shared" si="2"/>
        <v>0.9</v>
      </c>
      <c r="H85" s="92">
        <f t="shared" si="2"/>
        <v>0.9</v>
      </c>
    </row>
    <row r="86" spans="1:8" x14ac:dyDescent="0.25">
      <c r="C86" s="5" t="s">
        <v>340</v>
      </c>
      <c r="D86" s="92">
        <f t="shared" si="2"/>
        <v>0</v>
      </c>
      <c r="E86" s="92">
        <f t="shared" si="2"/>
        <v>0</v>
      </c>
      <c r="F86" s="92">
        <f t="shared" si="2"/>
        <v>0</v>
      </c>
      <c r="G86" s="92">
        <f t="shared" si="2"/>
        <v>0</v>
      </c>
      <c r="H86" s="92">
        <f t="shared" si="2"/>
        <v>0</v>
      </c>
    </row>
    <row r="87" spans="1:8" x14ac:dyDescent="0.25">
      <c r="C87" s="5" t="s">
        <v>341</v>
      </c>
      <c r="D87" s="92">
        <f t="shared" ref="D87:H96" si="3">D32*0.9</f>
        <v>0</v>
      </c>
      <c r="E87" s="92">
        <f t="shared" si="3"/>
        <v>0</v>
      </c>
      <c r="F87" s="92">
        <f t="shared" si="3"/>
        <v>0</v>
      </c>
      <c r="G87" s="92">
        <f t="shared" si="3"/>
        <v>0</v>
      </c>
      <c r="H87" s="92">
        <f t="shared" si="3"/>
        <v>0</v>
      </c>
    </row>
    <row r="88" spans="1:8" x14ac:dyDescent="0.25">
      <c r="A88" s="5" t="s">
        <v>196</v>
      </c>
      <c r="B88" s="5" t="s">
        <v>81</v>
      </c>
      <c r="C88" s="5" t="s">
        <v>339</v>
      </c>
      <c r="D88" s="92">
        <f t="shared" si="3"/>
        <v>0.9</v>
      </c>
      <c r="E88" s="92">
        <f t="shared" si="3"/>
        <v>0.9</v>
      </c>
      <c r="F88" s="92">
        <f t="shared" si="3"/>
        <v>0.9</v>
      </c>
      <c r="G88" s="92">
        <f t="shared" si="3"/>
        <v>0.9</v>
      </c>
      <c r="H88" s="92">
        <f t="shared" si="3"/>
        <v>0.9</v>
      </c>
    </row>
    <row r="89" spans="1:8" x14ac:dyDescent="0.25">
      <c r="C89" s="5" t="s">
        <v>340</v>
      </c>
      <c r="D89" s="92">
        <f t="shared" si="3"/>
        <v>0</v>
      </c>
      <c r="E89" s="92">
        <f t="shared" si="3"/>
        <v>0</v>
      </c>
      <c r="F89" s="92">
        <f t="shared" si="3"/>
        <v>0</v>
      </c>
      <c r="G89" s="92">
        <f t="shared" si="3"/>
        <v>0</v>
      </c>
      <c r="H89" s="92">
        <f t="shared" si="3"/>
        <v>0</v>
      </c>
    </row>
    <row r="90" spans="1:8" x14ac:dyDescent="0.25">
      <c r="C90" s="5" t="s">
        <v>341</v>
      </c>
      <c r="D90" s="92">
        <f t="shared" si="3"/>
        <v>0</v>
      </c>
      <c r="E90" s="92">
        <f t="shared" si="3"/>
        <v>0</v>
      </c>
      <c r="F90" s="92">
        <f t="shared" si="3"/>
        <v>0</v>
      </c>
      <c r="G90" s="92">
        <f t="shared" si="3"/>
        <v>0</v>
      </c>
      <c r="H90" s="92">
        <f t="shared" si="3"/>
        <v>0</v>
      </c>
    </row>
    <row r="91" spans="1:8" x14ac:dyDescent="0.25">
      <c r="A91" s="5" t="s">
        <v>195</v>
      </c>
      <c r="B91" s="5" t="s">
        <v>81</v>
      </c>
      <c r="C91" s="5" t="s">
        <v>339</v>
      </c>
      <c r="D91" s="92">
        <f t="shared" si="3"/>
        <v>0.9</v>
      </c>
      <c r="E91" s="92">
        <f t="shared" si="3"/>
        <v>0.9</v>
      </c>
      <c r="F91" s="92">
        <f t="shared" si="3"/>
        <v>0.9</v>
      </c>
      <c r="G91" s="92">
        <f t="shared" si="3"/>
        <v>0.9</v>
      </c>
      <c r="H91" s="92">
        <f t="shared" si="3"/>
        <v>0.9</v>
      </c>
    </row>
    <row r="92" spans="1:8" x14ac:dyDescent="0.25">
      <c r="C92" s="5" t="s">
        <v>340</v>
      </c>
      <c r="D92" s="92">
        <f t="shared" si="3"/>
        <v>0</v>
      </c>
      <c r="E92" s="92">
        <f t="shared" si="3"/>
        <v>0</v>
      </c>
      <c r="F92" s="92">
        <f t="shared" si="3"/>
        <v>0</v>
      </c>
      <c r="G92" s="92">
        <f t="shared" si="3"/>
        <v>0</v>
      </c>
      <c r="H92" s="92">
        <f t="shared" si="3"/>
        <v>0</v>
      </c>
    </row>
    <row r="93" spans="1:8" x14ac:dyDescent="0.25">
      <c r="C93" s="5" t="s">
        <v>341</v>
      </c>
      <c r="D93" s="92">
        <f t="shared" si="3"/>
        <v>0</v>
      </c>
      <c r="E93" s="92">
        <f t="shared" si="3"/>
        <v>0</v>
      </c>
      <c r="F93" s="92">
        <f t="shared" si="3"/>
        <v>0</v>
      </c>
      <c r="G93" s="92">
        <f t="shared" si="3"/>
        <v>0</v>
      </c>
      <c r="H93" s="92">
        <f t="shared" si="3"/>
        <v>0</v>
      </c>
    </row>
    <row r="94" spans="1:8" x14ac:dyDescent="0.25">
      <c r="A94" s="5" t="s">
        <v>194</v>
      </c>
      <c r="B94" s="5" t="s">
        <v>81</v>
      </c>
      <c r="C94" s="5" t="s">
        <v>339</v>
      </c>
      <c r="D94" s="92">
        <f t="shared" si="3"/>
        <v>0.9</v>
      </c>
      <c r="E94" s="92">
        <f t="shared" si="3"/>
        <v>0.9</v>
      </c>
      <c r="F94" s="92">
        <f t="shared" si="3"/>
        <v>0.9</v>
      </c>
      <c r="G94" s="92">
        <f t="shared" si="3"/>
        <v>0.9</v>
      </c>
      <c r="H94" s="92">
        <f t="shared" si="3"/>
        <v>0.9</v>
      </c>
    </row>
    <row r="95" spans="1:8" x14ac:dyDescent="0.25">
      <c r="C95" s="5" t="s">
        <v>340</v>
      </c>
      <c r="D95" s="92">
        <f t="shared" si="3"/>
        <v>0</v>
      </c>
      <c r="E95" s="92">
        <f t="shared" si="3"/>
        <v>0</v>
      </c>
      <c r="F95" s="92">
        <f t="shared" si="3"/>
        <v>0</v>
      </c>
      <c r="G95" s="92">
        <f t="shared" si="3"/>
        <v>0</v>
      </c>
      <c r="H95" s="92">
        <f t="shared" si="3"/>
        <v>0</v>
      </c>
    </row>
    <row r="96" spans="1:8" x14ac:dyDescent="0.25">
      <c r="C96" s="5" t="s">
        <v>341</v>
      </c>
      <c r="D96" s="92">
        <f t="shared" si="3"/>
        <v>0</v>
      </c>
      <c r="E96" s="92">
        <f t="shared" si="3"/>
        <v>0</v>
      </c>
      <c r="F96" s="92">
        <f t="shared" si="3"/>
        <v>0</v>
      </c>
      <c r="G96" s="92">
        <f t="shared" si="3"/>
        <v>0</v>
      </c>
      <c r="H96" s="92">
        <f t="shared" si="3"/>
        <v>0</v>
      </c>
    </row>
    <row r="97" spans="1:8" x14ac:dyDescent="0.25">
      <c r="A97" s="5" t="s">
        <v>200</v>
      </c>
      <c r="B97" s="5" t="s">
        <v>81</v>
      </c>
      <c r="C97" s="5" t="s">
        <v>339</v>
      </c>
      <c r="D97" s="92">
        <f t="shared" ref="D97:H106" si="4">D42*0.9</f>
        <v>0.27</v>
      </c>
      <c r="E97" s="92">
        <f t="shared" si="4"/>
        <v>0.27</v>
      </c>
      <c r="F97" s="92">
        <f t="shared" si="4"/>
        <v>0.27</v>
      </c>
      <c r="G97" s="92">
        <f t="shared" si="4"/>
        <v>0.27</v>
      </c>
      <c r="H97" s="92">
        <f t="shared" si="4"/>
        <v>0.27</v>
      </c>
    </row>
    <row r="98" spans="1:8" x14ac:dyDescent="0.25">
      <c r="C98" s="5" t="s">
        <v>340</v>
      </c>
      <c r="D98" s="92">
        <f t="shared" si="4"/>
        <v>0.45</v>
      </c>
      <c r="E98" s="92">
        <f t="shared" si="4"/>
        <v>0.45</v>
      </c>
      <c r="F98" s="92">
        <f t="shared" si="4"/>
        <v>0.45</v>
      </c>
      <c r="G98" s="92">
        <f t="shared" si="4"/>
        <v>0.45</v>
      </c>
      <c r="H98" s="92">
        <f t="shared" si="4"/>
        <v>0.45</v>
      </c>
    </row>
    <row r="99" spans="1:8" x14ac:dyDescent="0.25">
      <c r="C99" s="5" t="s">
        <v>341</v>
      </c>
      <c r="D99" s="92">
        <f t="shared" si="4"/>
        <v>0.58500000000000008</v>
      </c>
      <c r="E99" s="92">
        <f t="shared" si="4"/>
        <v>0.58500000000000008</v>
      </c>
      <c r="F99" s="92">
        <f t="shared" si="4"/>
        <v>0.58500000000000008</v>
      </c>
      <c r="G99" s="92">
        <f t="shared" si="4"/>
        <v>0.58500000000000008</v>
      </c>
      <c r="H99" s="92">
        <f t="shared" si="4"/>
        <v>0.58500000000000008</v>
      </c>
    </row>
    <row r="100" spans="1:8" x14ac:dyDescent="0.25">
      <c r="B100" s="5" t="s">
        <v>82</v>
      </c>
      <c r="C100" s="5" t="s">
        <v>339</v>
      </c>
      <c r="D100" s="92">
        <f t="shared" si="4"/>
        <v>0.27</v>
      </c>
      <c r="E100" s="92">
        <f t="shared" si="4"/>
        <v>0.27</v>
      </c>
      <c r="F100" s="92">
        <f t="shared" si="4"/>
        <v>0.27</v>
      </c>
      <c r="G100" s="92">
        <f t="shared" si="4"/>
        <v>0.27</v>
      </c>
      <c r="H100" s="92">
        <f t="shared" si="4"/>
        <v>0.27</v>
      </c>
    </row>
    <row r="101" spans="1:8" x14ac:dyDescent="0.25">
      <c r="C101" s="5" t="s">
        <v>340</v>
      </c>
      <c r="D101" s="92">
        <f t="shared" si="4"/>
        <v>0.441</v>
      </c>
      <c r="E101" s="92">
        <f t="shared" si="4"/>
        <v>0.441</v>
      </c>
      <c r="F101" s="92">
        <f t="shared" si="4"/>
        <v>0.441</v>
      </c>
      <c r="G101" s="92">
        <f t="shared" si="4"/>
        <v>0.441</v>
      </c>
      <c r="H101" s="92">
        <f t="shared" si="4"/>
        <v>0.441</v>
      </c>
    </row>
    <row r="102" spans="1:8" x14ac:dyDescent="0.25">
      <c r="C102" s="5" t="s">
        <v>341</v>
      </c>
      <c r="D102" s="92">
        <f t="shared" si="4"/>
        <v>0.46800000000000003</v>
      </c>
      <c r="E102" s="92">
        <f t="shared" si="4"/>
        <v>0.46800000000000003</v>
      </c>
      <c r="F102" s="92">
        <f t="shared" si="4"/>
        <v>0.46800000000000003</v>
      </c>
      <c r="G102" s="92">
        <f t="shared" si="4"/>
        <v>0.46800000000000003</v>
      </c>
      <c r="H102" s="92">
        <f t="shared" si="4"/>
        <v>0.46800000000000003</v>
      </c>
    </row>
    <row r="103" spans="1:8" x14ac:dyDescent="0.25">
      <c r="A103" s="5" t="s">
        <v>190</v>
      </c>
      <c r="B103" s="5" t="s">
        <v>81</v>
      </c>
      <c r="C103" s="5" t="s">
        <v>339</v>
      </c>
      <c r="D103" s="92">
        <f t="shared" si="4"/>
        <v>0.79200000000000004</v>
      </c>
      <c r="E103" s="92">
        <f t="shared" si="4"/>
        <v>0.79200000000000004</v>
      </c>
      <c r="F103" s="92">
        <f t="shared" si="4"/>
        <v>0.79200000000000004</v>
      </c>
      <c r="G103" s="92">
        <f t="shared" si="4"/>
        <v>0.79200000000000004</v>
      </c>
      <c r="H103" s="92">
        <f t="shared" si="4"/>
        <v>0.79200000000000004</v>
      </c>
    </row>
    <row r="104" spans="1:8" x14ac:dyDescent="0.25">
      <c r="C104" s="5" t="s">
        <v>340</v>
      </c>
      <c r="D104" s="92">
        <f t="shared" si="4"/>
        <v>0.70568181818181819</v>
      </c>
      <c r="E104" s="92">
        <f t="shared" si="4"/>
        <v>0.70568181818181819</v>
      </c>
      <c r="F104" s="92">
        <f t="shared" si="4"/>
        <v>0.70568181818181819</v>
      </c>
      <c r="G104" s="92">
        <f t="shared" si="4"/>
        <v>0.70568181818181819</v>
      </c>
      <c r="H104" s="92">
        <f t="shared" si="4"/>
        <v>0.70568181818181819</v>
      </c>
    </row>
    <row r="105" spans="1:8" x14ac:dyDescent="0.25">
      <c r="A105" s="5" t="s">
        <v>199</v>
      </c>
      <c r="B105" s="5" t="s">
        <v>81</v>
      </c>
      <c r="C105" s="5" t="s">
        <v>339</v>
      </c>
      <c r="D105" s="92">
        <f t="shared" si="4"/>
        <v>0.79534883720930238</v>
      </c>
      <c r="E105" s="92">
        <f t="shared" si="4"/>
        <v>0.79534883720930238</v>
      </c>
      <c r="F105" s="92">
        <f t="shared" si="4"/>
        <v>0.79534883720930238</v>
      </c>
      <c r="G105" s="92">
        <f t="shared" si="4"/>
        <v>0.79534883720930238</v>
      </c>
      <c r="H105" s="92">
        <f t="shared" si="4"/>
        <v>0.79534883720930238</v>
      </c>
    </row>
    <row r="106" spans="1:8" x14ac:dyDescent="0.25">
      <c r="C106" s="5" t="s">
        <v>340</v>
      </c>
      <c r="D106" s="92">
        <f t="shared" si="4"/>
        <v>0.77400000000000002</v>
      </c>
      <c r="E106" s="92">
        <f t="shared" si="4"/>
        <v>0.77400000000000002</v>
      </c>
      <c r="F106" s="92">
        <f t="shared" si="4"/>
        <v>0.77400000000000002</v>
      </c>
      <c r="G106" s="92">
        <f t="shared" si="4"/>
        <v>0.77400000000000002</v>
      </c>
      <c r="H106" s="92">
        <f t="shared" si="4"/>
        <v>0.77400000000000002</v>
      </c>
    </row>
    <row r="107" spans="1:8" x14ac:dyDescent="0.25">
      <c r="A107" s="5" t="s">
        <v>183</v>
      </c>
      <c r="B107" s="5" t="s">
        <v>72</v>
      </c>
      <c r="C107" s="5" t="s">
        <v>339</v>
      </c>
      <c r="D107" s="92">
        <f t="shared" ref="D107:H116" si="5">D52*0.9</f>
        <v>0.52200000000000002</v>
      </c>
      <c r="E107" s="92">
        <f t="shared" si="5"/>
        <v>0.52200000000000002</v>
      </c>
      <c r="F107" s="92">
        <f t="shared" si="5"/>
        <v>0</v>
      </c>
      <c r="G107" s="92">
        <f t="shared" si="5"/>
        <v>0</v>
      </c>
      <c r="H107" s="92">
        <f t="shared" si="5"/>
        <v>0</v>
      </c>
    </row>
    <row r="108" spans="1:8" x14ac:dyDescent="0.25">
      <c r="C108" s="5" t="s">
        <v>340</v>
      </c>
      <c r="D108" s="92">
        <f t="shared" si="5"/>
        <v>0.45900000000000002</v>
      </c>
      <c r="E108" s="92">
        <f t="shared" si="5"/>
        <v>0.45900000000000002</v>
      </c>
      <c r="F108" s="92">
        <f t="shared" si="5"/>
        <v>0</v>
      </c>
      <c r="G108" s="92">
        <f t="shared" si="5"/>
        <v>0</v>
      </c>
      <c r="H108" s="92">
        <f t="shared" si="5"/>
        <v>0</v>
      </c>
    </row>
    <row r="110" spans="1:8" s="95" customFormat="1" ht="13.05" customHeight="1" x14ac:dyDescent="0.25">
      <c r="A110" s="101" t="s">
        <v>334</v>
      </c>
      <c r="B110" s="102"/>
      <c r="C110" s="102"/>
    </row>
    <row r="111" spans="1:8" ht="13.05" customHeight="1" x14ac:dyDescent="0.25">
      <c r="A111" s="4" t="s">
        <v>156</v>
      </c>
      <c r="B111" s="4" t="s">
        <v>337</v>
      </c>
      <c r="C111" s="84" t="s">
        <v>338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339</v>
      </c>
      <c r="D112" s="92">
        <f t="shared" ref="D112:H121" si="6">D2*1.05</f>
        <v>0</v>
      </c>
      <c r="E112" s="92">
        <f t="shared" si="6"/>
        <v>0</v>
      </c>
      <c r="F112" s="92">
        <f t="shared" si="6"/>
        <v>0.41447368421052638</v>
      </c>
      <c r="G112" s="92">
        <f t="shared" si="6"/>
        <v>0.41447368421052638</v>
      </c>
      <c r="H112" s="92">
        <f t="shared" si="6"/>
        <v>0.41447368421052638</v>
      </c>
    </row>
    <row r="113" spans="1:8" x14ac:dyDescent="0.25">
      <c r="C113" s="5" t="s">
        <v>340</v>
      </c>
      <c r="D113" s="92">
        <f t="shared" si="6"/>
        <v>0</v>
      </c>
      <c r="E113" s="92">
        <f t="shared" si="6"/>
        <v>0</v>
      </c>
      <c r="F113" s="92">
        <f t="shared" si="6"/>
        <v>0.32307692307692309</v>
      </c>
      <c r="G113" s="92">
        <f t="shared" si="6"/>
        <v>0.32307692307692309</v>
      </c>
      <c r="H113" s="92">
        <f t="shared" si="6"/>
        <v>0.32307692307692309</v>
      </c>
    </row>
    <row r="114" spans="1:8" x14ac:dyDescent="0.25">
      <c r="C114" s="5" t="s">
        <v>341</v>
      </c>
      <c r="D114" s="92">
        <f t="shared" si="6"/>
        <v>0</v>
      </c>
      <c r="E114" s="92">
        <f t="shared" si="6"/>
        <v>0</v>
      </c>
      <c r="F114" s="92">
        <f t="shared" si="6"/>
        <v>0.40432835820895541</v>
      </c>
      <c r="G114" s="92">
        <f t="shared" si="6"/>
        <v>0.40432835820895541</v>
      </c>
      <c r="H114" s="92">
        <f t="shared" si="6"/>
        <v>0.40432835820895541</v>
      </c>
    </row>
    <row r="115" spans="1:8" x14ac:dyDescent="0.25">
      <c r="A115" s="5" t="s">
        <v>191</v>
      </c>
      <c r="B115" s="5" t="s">
        <v>274</v>
      </c>
      <c r="C115" s="5" t="s">
        <v>339</v>
      </c>
      <c r="D115" s="92">
        <f t="shared" si="6"/>
        <v>0</v>
      </c>
      <c r="E115" s="92">
        <f t="shared" si="6"/>
        <v>0</v>
      </c>
      <c r="F115" s="92">
        <f t="shared" si="6"/>
        <v>0.35175000000000006</v>
      </c>
      <c r="G115" s="92">
        <f t="shared" si="6"/>
        <v>0.35175000000000006</v>
      </c>
      <c r="H115" s="92">
        <f t="shared" si="6"/>
        <v>0.35175000000000006</v>
      </c>
    </row>
    <row r="116" spans="1:8" x14ac:dyDescent="0.25">
      <c r="C116" s="5" t="s">
        <v>341</v>
      </c>
      <c r="D116" s="92">
        <f t="shared" si="6"/>
        <v>0</v>
      </c>
      <c r="E116" s="92">
        <f t="shared" si="6"/>
        <v>0</v>
      </c>
      <c r="F116" s="92">
        <f t="shared" si="6"/>
        <v>0.27268656716417905</v>
      </c>
      <c r="G116" s="92">
        <f t="shared" si="6"/>
        <v>0.27268656716417905</v>
      </c>
      <c r="H116" s="92">
        <f t="shared" si="6"/>
        <v>0</v>
      </c>
    </row>
    <row r="117" spans="1:8" x14ac:dyDescent="0.25">
      <c r="B117" s="5" t="s">
        <v>204</v>
      </c>
      <c r="C117" s="5" t="s">
        <v>339</v>
      </c>
      <c r="D117" s="92">
        <f t="shared" si="6"/>
        <v>0</v>
      </c>
      <c r="E117" s="92">
        <f t="shared" si="6"/>
        <v>0</v>
      </c>
      <c r="F117" s="92">
        <f t="shared" si="6"/>
        <v>0.35175000000000006</v>
      </c>
      <c r="G117" s="92">
        <f t="shared" si="6"/>
        <v>0.35175000000000006</v>
      </c>
      <c r="H117" s="92">
        <f t="shared" si="6"/>
        <v>0.35175000000000006</v>
      </c>
    </row>
    <row r="118" spans="1:8" x14ac:dyDescent="0.25">
      <c r="C118" s="5" t="s">
        <v>341</v>
      </c>
      <c r="D118" s="92">
        <f t="shared" si="6"/>
        <v>0</v>
      </c>
      <c r="E118" s="92">
        <f t="shared" si="6"/>
        <v>0</v>
      </c>
      <c r="F118" s="92">
        <f t="shared" si="6"/>
        <v>0.27268656716417905</v>
      </c>
      <c r="G118" s="92">
        <f t="shared" si="6"/>
        <v>0.27268656716417905</v>
      </c>
      <c r="H118" s="92">
        <f t="shared" si="6"/>
        <v>0</v>
      </c>
    </row>
    <row r="119" spans="1:8" x14ac:dyDescent="0.25">
      <c r="A119" s="5" t="s">
        <v>184</v>
      </c>
      <c r="B119" s="5" t="s">
        <v>274</v>
      </c>
      <c r="C119" s="5" t="s">
        <v>339</v>
      </c>
      <c r="D119" s="92">
        <f t="shared" si="6"/>
        <v>0</v>
      </c>
      <c r="E119" s="92">
        <f t="shared" si="6"/>
        <v>0</v>
      </c>
      <c r="F119" s="92">
        <f t="shared" si="6"/>
        <v>0.35175000000000006</v>
      </c>
      <c r="G119" s="92">
        <f t="shared" si="6"/>
        <v>0.35175000000000006</v>
      </c>
      <c r="H119" s="92">
        <f t="shared" si="6"/>
        <v>0.35175000000000006</v>
      </c>
    </row>
    <row r="120" spans="1:8" x14ac:dyDescent="0.25">
      <c r="C120" s="5" t="s">
        <v>341</v>
      </c>
      <c r="D120" s="92">
        <f t="shared" si="6"/>
        <v>0</v>
      </c>
      <c r="E120" s="92">
        <f t="shared" si="6"/>
        <v>0</v>
      </c>
      <c r="F120" s="92">
        <f t="shared" si="6"/>
        <v>0.27268656716417905</v>
      </c>
      <c r="G120" s="92">
        <f t="shared" si="6"/>
        <v>0.27268656716417905</v>
      </c>
      <c r="H120" s="92">
        <f t="shared" si="6"/>
        <v>0</v>
      </c>
    </row>
    <row r="121" spans="1:8" x14ac:dyDescent="0.25">
      <c r="B121" s="5" t="s">
        <v>204</v>
      </c>
      <c r="C121" s="5" t="s">
        <v>339</v>
      </c>
      <c r="D121" s="92">
        <f t="shared" si="6"/>
        <v>0</v>
      </c>
      <c r="E121" s="92">
        <f t="shared" si="6"/>
        <v>0</v>
      </c>
      <c r="F121" s="92">
        <f t="shared" si="6"/>
        <v>0.35175000000000006</v>
      </c>
      <c r="G121" s="92">
        <f t="shared" si="6"/>
        <v>0.35175000000000006</v>
      </c>
      <c r="H121" s="92">
        <f t="shared" si="6"/>
        <v>0.35175000000000006</v>
      </c>
    </row>
    <row r="122" spans="1:8" x14ac:dyDescent="0.25">
      <c r="C122" s="5" t="s">
        <v>341</v>
      </c>
      <c r="D122" s="92">
        <f t="shared" ref="D122:H131" si="7">D12*1.05</f>
        <v>0</v>
      </c>
      <c r="E122" s="92">
        <f t="shared" si="7"/>
        <v>0</v>
      </c>
      <c r="F122" s="92">
        <f t="shared" si="7"/>
        <v>0.27268656716417905</v>
      </c>
      <c r="G122" s="92">
        <f t="shared" si="7"/>
        <v>0.27268656716417905</v>
      </c>
      <c r="H122" s="92">
        <f t="shared" si="7"/>
        <v>0</v>
      </c>
    </row>
    <row r="123" spans="1:8" x14ac:dyDescent="0.25">
      <c r="A123" s="5" t="s">
        <v>192</v>
      </c>
      <c r="B123" s="5" t="s">
        <v>274</v>
      </c>
      <c r="C123" s="5" t="s">
        <v>339</v>
      </c>
      <c r="D123" s="92">
        <f t="shared" si="7"/>
        <v>0</v>
      </c>
      <c r="E123" s="92">
        <f t="shared" si="7"/>
        <v>0</v>
      </c>
      <c r="F123" s="92">
        <f t="shared" si="7"/>
        <v>0.35175000000000006</v>
      </c>
      <c r="G123" s="92">
        <f t="shared" si="7"/>
        <v>0.35175000000000006</v>
      </c>
      <c r="H123" s="92">
        <f t="shared" si="7"/>
        <v>0.35175000000000006</v>
      </c>
    </row>
    <row r="124" spans="1:8" x14ac:dyDescent="0.25">
      <c r="C124" s="5" t="s">
        <v>341</v>
      </c>
      <c r="D124" s="92">
        <f t="shared" si="7"/>
        <v>0</v>
      </c>
      <c r="E124" s="92">
        <f t="shared" si="7"/>
        <v>0</v>
      </c>
      <c r="F124" s="92">
        <f t="shared" si="7"/>
        <v>0.27268656716417905</v>
      </c>
      <c r="G124" s="92">
        <f t="shared" si="7"/>
        <v>0.27268656716417905</v>
      </c>
      <c r="H124" s="92">
        <f t="shared" si="7"/>
        <v>0</v>
      </c>
    </row>
    <row r="125" spans="1:8" x14ac:dyDescent="0.25">
      <c r="B125" s="5" t="s">
        <v>204</v>
      </c>
      <c r="C125" s="5" t="s">
        <v>339</v>
      </c>
      <c r="D125" s="92">
        <f t="shared" si="7"/>
        <v>0</v>
      </c>
      <c r="E125" s="92">
        <f t="shared" si="7"/>
        <v>0</v>
      </c>
      <c r="F125" s="92">
        <f t="shared" si="7"/>
        <v>0.35175000000000006</v>
      </c>
      <c r="G125" s="92">
        <f t="shared" si="7"/>
        <v>0.35175000000000006</v>
      </c>
      <c r="H125" s="92">
        <f t="shared" si="7"/>
        <v>0.35175000000000006</v>
      </c>
    </row>
    <row r="126" spans="1:8" x14ac:dyDescent="0.25">
      <c r="C126" s="5" t="s">
        <v>341</v>
      </c>
      <c r="D126" s="92">
        <f t="shared" si="7"/>
        <v>0</v>
      </c>
      <c r="E126" s="92">
        <f t="shared" si="7"/>
        <v>0</v>
      </c>
      <c r="F126" s="92">
        <f t="shared" si="7"/>
        <v>0.27268656716417905</v>
      </c>
      <c r="G126" s="92">
        <f t="shared" si="7"/>
        <v>0.27268656716417905</v>
      </c>
      <c r="H126" s="92">
        <f t="shared" si="7"/>
        <v>0</v>
      </c>
    </row>
    <row r="127" spans="1:8" x14ac:dyDescent="0.25">
      <c r="A127" s="5" t="s">
        <v>169</v>
      </c>
      <c r="B127" s="5" t="s">
        <v>274</v>
      </c>
      <c r="C127" s="5" t="s">
        <v>339</v>
      </c>
      <c r="D127" s="92">
        <f t="shared" si="7"/>
        <v>0</v>
      </c>
      <c r="E127" s="92">
        <f t="shared" si="7"/>
        <v>0</v>
      </c>
      <c r="F127" s="92">
        <f t="shared" si="7"/>
        <v>0.35175000000000006</v>
      </c>
      <c r="G127" s="92">
        <f t="shared" si="7"/>
        <v>0.35175000000000006</v>
      </c>
      <c r="H127" s="92">
        <f t="shared" si="7"/>
        <v>0.35175000000000006</v>
      </c>
    </row>
    <row r="128" spans="1:8" x14ac:dyDescent="0.25">
      <c r="C128" s="5" t="s">
        <v>341</v>
      </c>
      <c r="D128" s="92">
        <f t="shared" si="7"/>
        <v>0</v>
      </c>
      <c r="E128" s="92">
        <f t="shared" si="7"/>
        <v>0</v>
      </c>
      <c r="F128" s="92">
        <f t="shared" si="7"/>
        <v>0.73499999999999999</v>
      </c>
      <c r="G128" s="92">
        <f t="shared" si="7"/>
        <v>0.65100000000000002</v>
      </c>
      <c r="H128" s="92">
        <f t="shared" si="7"/>
        <v>0.65100000000000002</v>
      </c>
    </row>
    <row r="129" spans="1:8" x14ac:dyDescent="0.25">
      <c r="B129" s="5" t="s">
        <v>204</v>
      </c>
      <c r="C129" s="5" t="s">
        <v>339</v>
      </c>
      <c r="D129" s="92">
        <f t="shared" si="7"/>
        <v>0</v>
      </c>
      <c r="E129" s="92">
        <f t="shared" si="7"/>
        <v>0</v>
      </c>
      <c r="F129" s="92">
        <f t="shared" si="7"/>
        <v>0.35175000000000006</v>
      </c>
      <c r="G129" s="92">
        <f t="shared" si="7"/>
        <v>0.35175000000000006</v>
      </c>
      <c r="H129" s="92">
        <f t="shared" si="7"/>
        <v>0.35175000000000006</v>
      </c>
    </row>
    <row r="130" spans="1:8" x14ac:dyDescent="0.25">
      <c r="C130" s="5" t="s">
        <v>341</v>
      </c>
      <c r="D130" s="92">
        <f t="shared" si="7"/>
        <v>0</v>
      </c>
      <c r="E130" s="92">
        <f t="shared" si="7"/>
        <v>0</v>
      </c>
      <c r="F130" s="92">
        <f t="shared" si="7"/>
        <v>0.88200000000000001</v>
      </c>
      <c r="G130" s="92">
        <f t="shared" si="7"/>
        <v>0.65100000000000002</v>
      </c>
      <c r="H130" s="92">
        <f t="shared" si="7"/>
        <v>0.65100000000000002</v>
      </c>
    </row>
    <row r="131" spans="1:8" x14ac:dyDescent="0.25">
      <c r="A131" s="5" t="s">
        <v>174</v>
      </c>
      <c r="B131" s="5" t="s">
        <v>74</v>
      </c>
      <c r="C131" s="5" t="s">
        <v>339</v>
      </c>
      <c r="D131" s="92">
        <f t="shared" si="7"/>
        <v>0.29673913043478262</v>
      </c>
      <c r="E131" s="92">
        <f t="shared" si="7"/>
        <v>0</v>
      </c>
      <c r="F131" s="92">
        <f t="shared" si="7"/>
        <v>0</v>
      </c>
      <c r="G131" s="92">
        <f t="shared" si="7"/>
        <v>0</v>
      </c>
      <c r="H131" s="92">
        <f t="shared" si="7"/>
        <v>0</v>
      </c>
    </row>
    <row r="132" spans="1:8" x14ac:dyDescent="0.25">
      <c r="C132" s="5" t="s">
        <v>340</v>
      </c>
      <c r="D132" s="92">
        <f t="shared" ref="D132:H141" si="8">D22*1.05</f>
        <v>0.48300000000000004</v>
      </c>
      <c r="E132" s="92">
        <f t="shared" si="8"/>
        <v>0</v>
      </c>
      <c r="F132" s="92">
        <f t="shared" si="8"/>
        <v>0</v>
      </c>
      <c r="G132" s="92">
        <f t="shared" si="8"/>
        <v>0</v>
      </c>
      <c r="H132" s="92">
        <f t="shared" si="8"/>
        <v>0</v>
      </c>
    </row>
    <row r="133" spans="1:8" x14ac:dyDescent="0.25">
      <c r="A133" s="5" t="s">
        <v>172</v>
      </c>
      <c r="B133" s="5" t="s">
        <v>74</v>
      </c>
      <c r="C133" s="5" t="s">
        <v>339</v>
      </c>
      <c r="D133" s="92">
        <f t="shared" si="8"/>
        <v>0.29673913043478262</v>
      </c>
      <c r="E133" s="92">
        <f t="shared" si="8"/>
        <v>0</v>
      </c>
      <c r="F133" s="92">
        <f t="shared" si="8"/>
        <v>0</v>
      </c>
      <c r="G133" s="92">
        <f t="shared" si="8"/>
        <v>0</v>
      </c>
      <c r="H133" s="92">
        <f t="shared" si="8"/>
        <v>0</v>
      </c>
    </row>
    <row r="134" spans="1:8" x14ac:dyDescent="0.25">
      <c r="C134" s="5" t="s">
        <v>340</v>
      </c>
      <c r="D134" s="92">
        <f t="shared" si="8"/>
        <v>0.48300000000000004</v>
      </c>
      <c r="E134" s="92">
        <f t="shared" si="8"/>
        <v>0</v>
      </c>
      <c r="F134" s="92">
        <f t="shared" si="8"/>
        <v>0</v>
      </c>
      <c r="G134" s="92">
        <f t="shared" si="8"/>
        <v>0</v>
      </c>
      <c r="H134" s="92">
        <f t="shared" si="8"/>
        <v>0</v>
      </c>
    </row>
    <row r="135" spans="1:8" x14ac:dyDescent="0.25">
      <c r="A135" s="5" t="s">
        <v>173</v>
      </c>
      <c r="B135" s="5" t="s">
        <v>74</v>
      </c>
      <c r="C135" s="5" t="s">
        <v>339</v>
      </c>
      <c r="D135" s="92">
        <f t="shared" si="8"/>
        <v>0.29673913043478262</v>
      </c>
      <c r="E135" s="92">
        <f t="shared" si="8"/>
        <v>0</v>
      </c>
      <c r="F135" s="92">
        <f t="shared" si="8"/>
        <v>0</v>
      </c>
      <c r="G135" s="92">
        <f t="shared" si="8"/>
        <v>0</v>
      </c>
      <c r="H135" s="92">
        <f t="shared" si="8"/>
        <v>0</v>
      </c>
    </row>
    <row r="136" spans="1:8" x14ac:dyDescent="0.25">
      <c r="C136" s="5" t="s">
        <v>340</v>
      </c>
      <c r="D136" s="92">
        <f t="shared" si="8"/>
        <v>0.48300000000000004</v>
      </c>
      <c r="E136" s="92">
        <f t="shared" si="8"/>
        <v>0</v>
      </c>
      <c r="F136" s="92">
        <f t="shared" si="8"/>
        <v>0</v>
      </c>
      <c r="G136" s="92">
        <f t="shared" si="8"/>
        <v>0</v>
      </c>
      <c r="H136" s="92">
        <f t="shared" si="8"/>
        <v>0</v>
      </c>
    </row>
    <row r="137" spans="1:8" x14ac:dyDescent="0.25">
      <c r="A137" s="5" t="s">
        <v>197</v>
      </c>
      <c r="B137" s="5" t="s">
        <v>81</v>
      </c>
      <c r="C137" s="5" t="s">
        <v>339</v>
      </c>
      <c r="D137" s="92">
        <f t="shared" si="8"/>
        <v>1.05</v>
      </c>
      <c r="E137" s="92">
        <f t="shared" si="8"/>
        <v>1.05</v>
      </c>
      <c r="F137" s="92">
        <f t="shared" si="8"/>
        <v>1.05</v>
      </c>
      <c r="G137" s="92">
        <f t="shared" si="8"/>
        <v>1.05</v>
      </c>
      <c r="H137" s="92">
        <f t="shared" si="8"/>
        <v>1.05</v>
      </c>
    </row>
    <row r="138" spans="1:8" x14ac:dyDescent="0.25">
      <c r="C138" s="5" t="s">
        <v>340</v>
      </c>
      <c r="D138" s="92">
        <f t="shared" si="8"/>
        <v>0</v>
      </c>
      <c r="E138" s="92">
        <f t="shared" si="8"/>
        <v>0</v>
      </c>
      <c r="F138" s="92">
        <f t="shared" si="8"/>
        <v>0</v>
      </c>
      <c r="G138" s="92">
        <f t="shared" si="8"/>
        <v>0</v>
      </c>
      <c r="H138" s="92">
        <f t="shared" si="8"/>
        <v>0</v>
      </c>
    </row>
    <row r="139" spans="1:8" x14ac:dyDescent="0.25">
      <c r="C139" s="5" t="s">
        <v>341</v>
      </c>
      <c r="D139" s="92">
        <f t="shared" si="8"/>
        <v>0</v>
      </c>
      <c r="E139" s="92">
        <f t="shared" si="8"/>
        <v>0</v>
      </c>
      <c r="F139" s="92">
        <f t="shared" si="8"/>
        <v>0</v>
      </c>
      <c r="G139" s="92">
        <f t="shared" si="8"/>
        <v>0</v>
      </c>
      <c r="H139" s="92">
        <f t="shared" si="8"/>
        <v>0</v>
      </c>
    </row>
    <row r="140" spans="1:8" x14ac:dyDescent="0.25">
      <c r="A140" s="5" t="s">
        <v>198</v>
      </c>
      <c r="B140" s="5" t="s">
        <v>81</v>
      </c>
      <c r="C140" s="5" t="s">
        <v>339</v>
      </c>
      <c r="D140" s="92">
        <f t="shared" si="8"/>
        <v>1.05</v>
      </c>
      <c r="E140" s="92">
        <f t="shared" si="8"/>
        <v>1.05</v>
      </c>
      <c r="F140" s="92">
        <f t="shared" si="8"/>
        <v>1.05</v>
      </c>
      <c r="G140" s="92">
        <f t="shared" si="8"/>
        <v>1.05</v>
      </c>
      <c r="H140" s="92">
        <f t="shared" si="8"/>
        <v>1.05</v>
      </c>
    </row>
    <row r="141" spans="1:8" x14ac:dyDescent="0.25">
      <c r="C141" s="5" t="s">
        <v>340</v>
      </c>
      <c r="D141" s="92">
        <f t="shared" si="8"/>
        <v>0</v>
      </c>
      <c r="E141" s="92">
        <f t="shared" si="8"/>
        <v>0</v>
      </c>
      <c r="F141" s="92">
        <f t="shared" si="8"/>
        <v>0</v>
      </c>
      <c r="G141" s="92">
        <f t="shared" si="8"/>
        <v>0</v>
      </c>
      <c r="H141" s="92">
        <f t="shared" si="8"/>
        <v>0</v>
      </c>
    </row>
    <row r="142" spans="1:8" x14ac:dyDescent="0.25">
      <c r="C142" s="5" t="s">
        <v>341</v>
      </c>
      <c r="D142" s="92">
        <f t="shared" ref="D142:H151" si="9">D32*1.05</f>
        <v>0</v>
      </c>
      <c r="E142" s="92">
        <f t="shared" si="9"/>
        <v>0</v>
      </c>
      <c r="F142" s="92">
        <f t="shared" si="9"/>
        <v>0</v>
      </c>
      <c r="G142" s="92">
        <f t="shared" si="9"/>
        <v>0</v>
      </c>
      <c r="H142" s="92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339</v>
      </c>
      <c r="D143" s="92">
        <f t="shared" si="9"/>
        <v>1.05</v>
      </c>
      <c r="E143" s="92">
        <f t="shared" si="9"/>
        <v>1.05</v>
      </c>
      <c r="F143" s="92">
        <f t="shared" si="9"/>
        <v>1.05</v>
      </c>
      <c r="G143" s="92">
        <f t="shared" si="9"/>
        <v>1.05</v>
      </c>
      <c r="H143" s="92">
        <f t="shared" si="9"/>
        <v>1.05</v>
      </c>
    </row>
    <row r="144" spans="1:8" x14ac:dyDescent="0.25">
      <c r="C144" s="5" t="s">
        <v>340</v>
      </c>
      <c r="D144" s="92">
        <f t="shared" si="9"/>
        <v>0</v>
      </c>
      <c r="E144" s="92">
        <f t="shared" si="9"/>
        <v>0</v>
      </c>
      <c r="F144" s="92">
        <f t="shared" si="9"/>
        <v>0</v>
      </c>
      <c r="G144" s="92">
        <f t="shared" si="9"/>
        <v>0</v>
      </c>
      <c r="H144" s="92">
        <f t="shared" si="9"/>
        <v>0</v>
      </c>
    </row>
    <row r="145" spans="1:8" x14ac:dyDescent="0.25">
      <c r="C145" s="5" t="s">
        <v>341</v>
      </c>
      <c r="D145" s="92">
        <f t="shared" si="9"/>
        <v>0</v>
      </c>
      <c r="E145" s="92">
        <f t="shared" si="9"/>
        <v>0</v>
      </c>
      <c r="F145" s="92">
        <f t="shared" si="9"/>
        <v>0</v>
      </c>
      <c r="G145" s="92">
        <f t="shared" si="9"/>
        <v>0</v>
      </c>
      <c r="H145" s="92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339</v>
      </c>
      <c r="D146" s="92">
        <f t="shared" si="9"/>
        <v>1.05</v>
      </c>
      <c r="E146" s="92">
        <f t="shared" si="9"/>
        <v>1.05</v>
      </c>
      <c r="F146" s="92">
        <f t="shared" si="9"/>
        <v>1.05</v>
      </c>
      <c r="G146" s="92">
        <f t="shared" si="9"/>
        <v>1.05</v>
      </c>
      <c r="H146" s="92">
        <f t="shared" si="9"/>
        <v>1.05</v>
      </c>
    </row>
    <row r="147" spans="1:8" x14ac:dyDescent="0.25">
      <c r="C147" s="5" t="s">
        <v>340</v>
      </c>
      <c r="D147" s="92">
        <f t="shared" si="9"/>
        <v>0</v>
      </c>
      <c r="E147" s="92">
        <f t="shared" si="9"/>
        <v>0</v>
      </c>
      <c r="F147" s="92">
        <f t="shared" si="9"/>
        <v>0</v>
      </c>
      <c r="G147" s="92">
        <f t="shared" si="9"/>
        <v>0</v>
      </c>
      <c r="H147" s="92">
        <f t="shared" si="9"/>
        <v>0</v>
      </c>
    </row>
    <row r="148" spans="1:8" x14ac:dyDescent="0.25">
      <c r="C148" s="5" t="s">
        <v>341</v>
      </c>
      <c r="D148" s="92">
        <f t="shared" si="9"/>
        <v>0</v>
      </c>
      <c r="E148" s="92">
        <f t="shared" si="9"/>
        <v>0</v>
      </c>
      <c r="F148" s="92">
        <f t="shared" si="9"/>
        <v>0</v>
      </c>
      <c r="G148" s="92">
        <f t="shared" si="9"/>
        <v>0</v>
      </c>
      <c r="H148" s="92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339</v>
      </c>
      <c r="D149" s="92">
        <f t="shared" si="9"/>
        <v>1.05</v>
      </c>
      <c r="E149" s="92">
        <f t="shared" si="9"/>
        <v>1.05</v>
      </c>
      <c r="F149" s="92">
        <f t="shared" si="9"/>
        <v>1.05</v>
      </c>
      <c r="G149" s="92">
        <f t="shared" si="9"/>
        <v>1.05</v>
      </c>
      <c r="H149" s="92">
        <f t="shared" si="9"/>
        <v>1.05</v>
      </c>
    </row>
    <row r="150" spans="1:8" x14ac:dyDescent="0.25">
      <c r="C150" s="5" t="s">
        <v>340</v>
      </c>
      <c r="D150" s="92">
        <f t="shared" si="9"/>
        <v>0</v>
      </c>
      <c r="E150" s="92">
        <f t="shared" si="9"/>
        <v>0</v>
      </c>
      <c r="F150" s="92">
        <f t="shared" si="9"/>
        <v>0</v>
      </c>
      <c r="G150" s="92">
        <f t="shared" si="9"/>
        <v>0</v>
      </c>
      <c r="H150" s="92">
        <f t="shared" si="9"/>
        <v>0</v>
      </c>
    </row>
    <row r="151" spans="1:8" x14ac:dyDescent="0.25">
      <c r="C151" s="5" t="s">
        <v>341</v>
      </c>
      <c r="D151" s="92">
        <f t="shared" si="9"/>
        <v>0</v>
      </c>
      <c r="E151" s="92">
        <f t="shared" si="9"/>
        <v>0</v>
      </c>
      <c r="F151" s="92">
        <f t="shared" si="9"/>
        <v>0</v>
      </c>
      <c r="G151" s="92">
        <f t="shared" si="9"/>
        <v>0</v>
      </c>
      <c r="H151" s="92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339</v>
      </c>
      <c r="D152" s="92">
        <f t="shared" ref="D152:H161" si="10">D42*1.05</f>
        <v>0.315</v>
      </c>
      <c r="E152" s="92">
        <f t="shared" si="10"/>
        <v>0.315</v>
      </c>
      <c r="F152" s="92">
        <f t="shared" si="10"/>
        <v>0.315</v>
      </c>
      <c r="G152" s="92">
        <f t="shared" si="10"/>
        <v>0.315</v>
      </c>
      <c r="H152" s="92">
        <f t="shared" si="10"/>
        <v>0.315</v>
      </c>
    </row>
    <row r="153" spans="1:8" x14ac:dyDescent="0.25">
      <c r="C153" s="5" t="s">
        <v>340</v>
      </c>
      <c r="D153" s="92">
        <f t="shared" si="10"/>
        <v>0.52500000000000002</v>
      </c>
      <c r="E153" s="92">
        <f t="shared" si="10"/>
        <v>0.52500000000000002</v>
      </c>
      <c r="F153" s="92">
        <f t="shared" si="10"/>
        <v>0.52500000000000002</v>
      </c>
      <c r="G153" s="92">
        <f t="shared" si="10"/>
        <v>0.52500000000000002</v>
      </c>
      <c r="H153" s="92">
        <f t="shared" si="10"/>
        <v>0.52500000000000002</v>
      </c>
    </row>
    <row r="154" spans="1:8" x14ac:dyDescent="0.25">
      <c r="C154" s="5" t="s">
        <v>341</v>
      </c>
      <c r="D154" s="92">
        <f t="shared" si="10"/>
        <v>0.68250000000000011</v>
      </c>
      <c r="E154" s="92">
        <f t="shared" si="10"/>
        <v>0.68250000000000011</v>
      </c>
      <c r="F154" s="92">
        <f t="shared" si="10"/>
        <v>0.68250000000000011</v>
      </c>
      <c r="G154" s="92">
        <f t="shared" si="10"/>
        <v>0.68250000000000011</v>
      </c>
      <c r="H154" s="92">
        <f t="shared" si="10"/>
        <v>0.68250000000000011</v>
      </c>
    </row>
    <row r="155" spans="1:8" x14ac:dyDescent="0.25">
      <c r="B155" s="5" t="s">
        <v>82</v>
      </c>
      <c r="C155" s="5" t="s">
        <v>339</v>
      </c>
      <c r="D155" s="92">
        <f t="shared" si="10"/>
        <v>0.315</v>
      </c>
      <c r="E155" s="92">
        <f t="shared" si="10"/>
        <v>0.315</v>
      </c>
      <c r="F155" s="92">
        <f t="shared" si="10"/>
        <v>0.315</v>
      </c>
      <c r="G155" s="92">
        <f t="shared" si="10"/>
        <v>0.315</v>
      </c>
      <c r="H155" s="92">
        <f t="shared" si="10"/>
        <v>0.315</v>
      </c>
    </row>
    <row r="156" spans="1:8" x14ac:dyDescent="0.25">
      <c r="C156" s="5" t="s">
        <v>340</v>
      </c>
      <c r="D156" s="92">
        <f t="shared" si="10"/>
        <v>0.51449999999999996</v>
      </c>
      <c r="E156" s="92">
        <f t="shared" si="10"/>
        <v>0.51449999999999996</v>
      </c>
      <c r="F156" s="92">
        <f t="shared" si="10"/>
        <v>0.51449999999999996</v>
      </c>
      <c r="G156" s="92">
        <f t="shared" si="10"/>
        <v>0.51449999999999996</v>
      </c>
      <c r="H156" s="92">
        <f t="shared" si="10"/>
        <v>0.51449999999999996</v>
      </c>
    </row>
    <row r="157" spans="1:8" x14ac:dyDescent="0.25">
      <c r="C157" s="5" t="s">
        <v>341</v>
      </c>
      <c r="D157" s="92">
        <f t="shared" si="10"/>
        <v>0.54600000000000004</v>
      </c>
      <c r="E157" s="92">
        <f t="shared" si="10"/>
        <v>0.54600000000000004</v>
      </c>
      <c r="F157" s="92">
        <f t="shared" si="10"/>
        <v>0.54600000000000004</v>
      </c>
      <c r="G157" s="92">
        <f t="shared" si="10"/>
        <v>0.54600000000000004</v>
      </c>
      <c r="H157" s="92">
        <f t="shared" si="10"/>
        <v>0.54600000000000004</v>
      </c>
    </row>
    <row r="158" spans="1:8" x14ac:dyDescent="0.25">
      <c r="A158" s="5" t="s">
        <v>190</v>
      </c>
      <c r="B158" s="5" t="s">
        <v>81</v>
      </c>
      <c r="C158" s="5" t="s">
        <v>339</v>
      </c>
      <c r="D158" s="92">
        <f t="shared" si="10"/>
        <v>0.92400000000000004</v>
      </c>
      <c r="E158" s="92">
        <f t="shared" si="10"/>
        <v>0.92400000000000004</v>
      </c>
      <c r="F158" s="92">
        <f t="shared" si="10"/>
        <v>0.92400000000000004</v>
      </c>
      <c r="G158" s="92">
        <f t="shared" si="10"/>
        <v>0.92400000000000004</v>
      </c>
      <c r="H158" s="92">
        <f t="shared" si="10"/>
        <v>0.92400000000000004</v>
      </c>
    </row>
    <row r="159" spans="1:8" x14ac:dyDescent="0.25">
      <c r="C159" s="5" t="s">
        <v>340</v>
      </c>
      <c r="D159" s="92">
        <f t="shared" si="10"/>
        <v>0.8232954545454545</v>
      </c>
      <c r="E159" s="92">
        <f t="shared" si="10"/>
        <v>0.8232954545454545</v>
      </c>
      <c r="F159" s="92">
        <f t="shared" si="10"/>
        <v>0.8232954545454545</v>
      </c>
      <c r="G159" s="92">
        <f t="shared" si="10"/>
        <v>0.8232954545454545</v>
      </c>
      <c r="H159" s="92">
        <f t="shared" si="10"/>
        <v>0.8232954545454545</v>
      </c>
    </row>
    <row r="160" spans="1:8" x14ac:dyDescent="0.25">
      <c r="A160" s="5" t="s">
        <v>199</v>
      </c>
      <c r="B160" s="5" t="s">
        <v>81</v>
      </c>
      <c r="C160" s="5" t="s">
        <v>339</v>
      </c>
      <c r="D160" s="92">
        <f t="shared" si="10"/>
        <v>0.9279069767441861</v>
      </c>
      <c r="E160" s="92">
        <f t="shared" si="10"/>
        <v>0.9279069767441861</v>
      </c>
      <c r="F160" s="92">
        <f t="shared" si="10"/>
        <v>0.9279069767441861</v>
      </c>
      <c r="G160" s="92">
        <f t="shared" si="10"/>
        <v>0.9279069767441861</v>
      </c>
      <c r="H160" s="92">
        <f t="shared" si="10"/>
        <v>0.9279069767441861</v>
      </c>
    </row>
    <row r="161" spans="1:8" x14ac:dyDescent="0.25">
      <c r="C161" s="5" t="s">
        <v>340</v>
      </c>
      <c r="D161" s="92">
        <f t="shared" si="10"/>
        <v>0.90300000000000002</v>
      </c>
      <c r="E161" s="92">
        <f t="shared" si="10"/>
        <v>0.90300000000000002</v>
      </c>
      <c r="F161" s="92">
        <f t="shared" si="10"/>
        <v>0.90300000000000002</v>
      </c>
      <c r="G161" s="92">
        <f t="shared" si="10"/>
        <v>0.90300000000000002</v>
      </c>
      <c r="H161" s="92">
        <f t="shared" si="10"/>
        <v>0.90300000000000002</v>
      </c>
    </row>
    <row r="162" spans="1:8" x14ac:dyDescent="0.25">
      <c r="A162" s="5" t="s">
        <v>183</v>
      </c>
      <c r="B162" s="5" t="s">
        <v>72</v>
      </c>
      <c r="C162" s="5" t="s">
        <v>339</v>
      </c>
      <c r="D162" s="92">
        <f t="shared" ref="D162:H171" si="11">D52*1.05</f>
        <v>0.60899999999999999</v>
      </c>
      <c r="E162" s="92">
        <f t="shared" si="11"/>
        <v>0.60899999999999999</v>
      </c>
      <c r="F162" s="92">
        <f t="shared" si="11"/>
        <v>0</v>
      </c>
      <c r="G162" s="92">
        <f t="shared" si="11"/>
        <v>0</v>
      </c>
      <c r="H162" s="92">
        <f t="shared" si="11"/>
        <v>0</v>
      </c>
    </row>
    <row r="163" spans="1:8" x14ac:dyDescent="0.25">
      <c r="C163" s="5" t="s">
        <v>340</v>
      </c>
      <c r="D163" s="92">
        <f t="shared" si="11"/>
        <v>0.53550000000000009</v>
      </c>
      <c r="E163" s="92">
        <f t="shared" si="11"/>
        <v>0.53550000000000009</v>
      </c>
      <c r="F163" s="92">
        <f t="shared" si="11"/>
        <v>0</v>
      </c>
      <c r="G163" s="92">
        <f t="shared" si="11"/>
        <v>0</v>
      </c>
      <c r="H163" s="92">
        <f t="shared" si="11"/>
        <v>0</v>
      </c>
    </row>
  </sheetData>
  <sheetProtection algorithmName="SHA-512" hashValue="KhE3wtYBRNXWqFpj5RYwZKlGAfS2Z8398ni7/2/2ZOKPgeHeKtbEdL/xt+CPT8hEcdDGccRMIoUpBWndZ9Fu1Q==" saltValue="n/74XmgE0k66FKYY0DoQ2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77734375" defaultRowHeight="13.2" x14ac:dyDescent="0.25"/>
  <cols>
    <col min="1" max="1" width="28" style="8" customWidth="1"/>
    <col min="2" max="2" width="27.44140625" style="8" customWidth="1"/>
    <col min="3" max="3" width="23.6640625" style="8" customWidth="1"/>
    <col min="4" max="7" width="17.21875" style="8" customWidth="1"/>
    <col min="8" max="8" width="12.77734375" style="8" customWidth="1"/>
    <col min="9" max="16384" width="12.77734375" style="8"/>
  </cols>
  <sheetData>
    <row r="1" spans="1:8" x14ac:dyDescent="0.25">
      <c r="A1" s="1" t="s">
        <v>156</v>
      </c>
      <c r="B1" s="1" t="s">
        <v>337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339</v>
      </c>
      <c r="D2" s="92">
        <v>1</v>
      </c>
      <c r="E2" s="92">
        <v>1</v>
      </c>
      <c r="F2" s="92">
        <v>1</v>
      </c>
      <c r="G2" s="92">
        <v>1</v>
      </c>
      <c r="H2" s="5"/>
    </row>
    <row r="3" spans="1:8" x14ac:dyDescent="0.25">
      <c r="C3" s="8" t="s">
        <v>340</v>
      </c>
      <c r="D3" s="92">
        <v>0.2</v>
      </c>
      <c r="E3" s="92">
        <v>0.2</v>
      </c>
      <c r="F3" s="92">
        <v>0.2</v>
      </c>
      <c r="G3" s="92">
        <v>0.2</v>
      </c>
      <c r="H3" s="3"/>
    </row>
    <row r="4" spans="1:8" x14ac:dyDescent="0.25">
      <c r="A4" s="3" t="s">
        <v>187</v>
      </c>
      <c r="B4" s="8" t="s">
        <v>94</v>
      </c>
      <c r="C4" s="3" t="s">
        <v>339</v>
      </c>
      <c r="D4" s="92">
        <v>1</v>
      </c>
      <c r="E4" s="92">
        <v>1</v>
      </c>
      <c r="F4" s="92">
        <v>1</v>
      </c>
      <c r="G4" s="92">
        <v>1</v>
      </c>
      <c r="H4" s="3"/>
    </row>
    <row r="5" spans="1:8" x14ac:dyDescent="0.25">
      <c r="C5" s="8" t="s">
        <v>340</v>
      </c>
      <c r="D5" s="92">
        <v>0.59</v>
      </c>
      <c r="E5" s="92">
        <v>0.59</v>
      </c>
      <c r="F5" s="92">
        <v>0.59</v>
      </c>
      <c r="G5" s="92">
        <v>0.59</v>
      </c>
      <c r="H5" s="5"/>
    </row>
    <row r="6" spans="1:8" x14ac:dyDescent="0.25">
      <c r="A6" s="3" t="s">
        <v>186</v>
      </c>
      <c r="B6" s="8" t="s">
        <v>94</v>
      </c>
      <c r="C6" s="3" t="s">
        <v>339</v>
      </c>
      <c r="D6" s="92">
        <v>1</v>
      </c>
      <c r="E6" s="92">
        <v>1</v>
      </c>
      <c r="F6" s="92">
        <v>1</v>
      </c>
      <c r="G6" s="92">
        <v>1</v>
      </c>
      <c r="H6" s="5"/>
    </row>
    <row r="7" spans="1:8" x14ac:dyDescent="0.25">
      <c r="C7" s="8" t="s">
        <v>340</v>
      </c>
      <c r="D7" s="92">
        <v>0.6</v>
      </c>
      <c r="E7" s="92">
        <v>0.6</v>
      </c>
      <c r="F7" s="92">
        <v>0.6</v>
      </c>
      <c r="G7" s="92">
        <v>0.6</v>
      </c>
      <c r="H7" s="3"/>
    </row>
    <row r="9" spans="1:8" s="94" customFormat="1" x14ac:dyDescent="0.25">
      <c r="A9" s="94" t="s">
        <v>331</v>
      </c>
    </row>
    <row r="10" spans="1:8" x14ac:dyDescent="0.25">
      <c r="A10" s="1" t="s">
        <v>156</v>
      </c>
      <c r="B10" s="1" t="s">
        <v>337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339</v>
      </c>
      <c r="D11" s="92">
        <f t="shared" ref="D11:G16" si="0">D2*0.9</f>
        <v>0.9</v>
      </c>
      <c r="E11" s="92">
        <f t="shared" si="0"/>
        <v>0.9</v>
      </c>
      <c r="F11" s="92">
        <f t="shared" si="0"/>
        <v>0.9</v>
      </c>
      <c r="G11" s="92">
        <f t="shared" si="0"/>
        <v>0.9</v>
      </c>
    </row>
    <row r="12" spans="1:8" x14ac:dyDescent="0.25">
      <c r="C12" s="8" t="s">
        <v>340</v>
      </c>
      <c r="D12" s="92">
        <f t="shared" si="0"/>
        <v>0.18000000000000002</v>
      </c>
      <c r="E12" s="92">
        <f t="shared" si="0"/>
        <v>0.18000000000000002</v>
      </c>
      <c r="F12" s="92">
        <f t="shared" si="0"/>
        <v>0.18000000000000002</v>
      </c>
      <c r="G12" s="92">
        <f t="shared" si="0"/>
        <v>0.18000000000000002</v>
      </c>
    </row>
    <row r="13" spans="1:8" x14ac:dyDescent="0.25">
      <c r="A13" s="3" t="s">
        <v>187</v>
      </c>
      <c r="B13" s="8" t="s">
        <v>94</v>
      </c>
      <c r="C13" s="3" t="s">
        <v>339</v>
      </c>
      <c r="D13" s="92">
        <f t="shared" si="0"/>
        <v>0.9</v>
      </c>
      <c r="E13" s="92">
        <f t="shared" si="0"/>
        <v>0.9</v>
      </c>
      <c r="F13" s="92">
        <f t="shared" si="0"/>
        <v>0.9</v>
      </c>
      <c r="G13" s="92">
        <f t="shared" si="0"/>
        <v>0.9</v>
      </c>
    </row>
    <row r="14" spans="1:8" x14ac:dyDescent="0.25">
      <c r="C14" s="8" t="s">
        <v>340</v>
      </c>
      <c r="D14" s="92">
        <f t="shared" si="0"/>
        <v>0.53100000000000003</v>
      </c>
      <c r="E14" s="92">
        <f t="shared" si="0"/>
        <v>0.53100000000000003</v>
      </c>
      <c r="F14" s="92">
        <f t="shared" si="0"/>
        <v>0.53100000000000003</v>
      </c>
      <c r="G14" s="92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339</v>
      </c>
      <c r="D15" s="92">
        <f t="shared" si="0"/>
        <v>0.9</v>
      </c>
      <c r="E15" s="92">
        <f t="shared" si="0"/>
        <v>0.9</v>
      </c>
      <c r="F15" s="92">
        <f t="shared" si="0"/>
        <v>0.9</v>
      </c>
      <c r="G15" s="92">
        <f t="shared" si="0"/>
        <v>0.9</v>
      </c>
    </row>
    <row r="16" spans="1:8" x14ac:dyDescent="0.25">
      <c r="C16" s="8" t="s">
        <v>340</v>
      </c>
      <c r="D16" s="92">
        <f t="shared" si="0"/>
        <v>0.54</v>
      </c>
      <c r="E16" s="92">
        <f t="shared" si="0"/>
        <v>0.54</v>
      </c>
      <c r="F16" s="92">
        <f t="shared" si="0"/>
        <v>0.54</v>
      </c>
      <c r="G16" s="92">
        <f t="shared" si="0"/>
        <v>0.54</v>
      </c>
    </row>
    <row r="18" spans="1:7" s="94" customFormat="1" x14ac:dyDescent="0.25">
      <c r="A18" s="94" t="s">
        <v>334</v>
      </c>
    </row>
    <row r="19" spans="1:7" x14ac:dyDescent="0.25">
      <c r="A19" s="1" t="s">
        <v>156</v>
      </c>
      <c r="B19" s="1" t="s">
        <v>337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339</v>
      </c>
      <c r="D20" s="92">
        <f t="shared" ref="D20:G25" si="1">D2*1.05</f>
        <v>1.05</v>
      </c>
      <c r="E20" s="92">
        <f t="shared" si="1"/>
        <v>1.05</v>
      </c>
      <c r="F20" s="92">
        <f t="shared" si="1"/>
        <v>1.05</v>
      </c>
      <c r="G20" s="92">
        <f t="shared" si="1"/>
        <v>1.05</v>
      </c>
    </row>
    <row r="21" spans="1:7" x14ac:dyDescent="0.25">
      <c r="C21" s="8" t="s">
        <v>340</v>
      </c>
      <c r="D21" s="92">
        <f t="shared" si="1"/>
        <v>0.21000000000000002</v>
      </c>
      <c r="E21" s="92">
        <f t="shared" si="1"/>
        <v>0.21000000000000002</v>
      </c>
      <c r="F21" s="92">
        <f t="shared" si="1"/>
        <v>0.21000000000000002</v>
      </c>
      <c r="G21" s="92">
        <f t="shared" si="1"/>
        <v>0.21000000000000002</v>
      </c>
    </row>
    <row r="22" spans="1:7" x14ac:dyDescent="0.25">
      <c r="A22" s="3" t="s">
        <v>187</v>
      </c>
      <c r="B22" s="8" t="s">
        <v>94</v>
      </c>
      <c r="C22" s="3" t="s">
        <v>339</v>
      </c>
      <c r="D22" s="92">
        <f t="shared" si="1"/>
        <v>1.05</v>
      </c>
      <c r="E22" s="92">
        <f t="shared" si="1"/>
        <v>1.05</v>
      </c>
      <c r="F22" s="92">
        <f t="shared" si="1"/>
        <v>1.05</v>
      </c>
      <c r="G22" s="92">
        <f t="shared" si="1"/>
        <v>1.05</v>
      </c>
    </row>
    <row r="23" spans="1:7" x14ac:dyDescent="0.25">
      <c r="C23" s="8" t="s">
        <v>340</v>
      </c>
      <c r="D23" s="92">
        <f t="shared" si="1"/>
        <v>0.61949999999999994</v>
      </c>
      <c r="E23" s="92">
        <f t="shared" si="1"/>
        <v>0.61949999999999994</v>
      </c>
      <c r="F23" s="92">
        <f t="shared" si="1"/>
        <v>0.61949999999999994</v>
      </c>
      <c r="G23" s="92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339</v>
      </c>
      <c r="D24" s="92">
        <f t="shared" si="1"/>
        <v>1.05</v>
      </c>
      <c r="E24" s="92">
        <f t="shared" si="1"/>
        <v>1.05</v>
      </c>
      <c r="F24" s="92">
        <f t="shared" si="1"/>
        <v>1.05</v>
      </c>
      <c r="G24" s="92">
        <f t="shared" si="1"/>
        <v>1.05</v>
      </c>
    </row>
    <row r="25" spans="1:7" x14ac:dyDescent="0.25">
      <c r="C25" s="8" t="s">
        <v>340</v>
      </c>
      <c r="D25" s="92">
        <f t="shared" si="1"/>
        <v>0.63</v>
      </c>
      <c r="E25" s="92">
        <f t="shared" si="1"/>
        <v>0.63</v>
      </c>
      <c r="F25" s="92">
        <f t="shared" si="1"/>
        <v>0.63</v>
      </c>
      <c r="G25" s="92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25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1">
        <v>4.9114822089921613E-3</v>
      </c>
    </row>
    <row r="4" spans="1:8" ht="15.75" customHeight="1" x14ac:dyDescent="0.25">
      <c r="B4" s="19" t="s">
        <v>69</v>
      </c>
      <c r="C4" s="51">
        <v>0.1396185220524494</v>
      </c>
    </row>
    <row r="5" spans="1:8" ht="15.75" customHeight="1" x14ac:dyDescent="0.25">
      <c r="B5" s="19" t="s">
        <v>70</v>
      </c>
      <c r="C5" s="51">
        <v>6.1889292956395343E-2</v>
      </c>
    </row>
    <row r="6" spans="1:8" ht="15.75" customHeight="1" x14ac:dyDescent="0.25">
      <c r="B6" s="19" t="s">
        <v>71</v>
      </c>
      <c r="C6" s="51">
        <v>0.24256384096132491</v>
      </c>
    </row>
    <row r="7" spans="1:8" ht="15.75" customHeight="1" x14ac:dyDescent="0.25">
      <c r="B7" s="19" t="s">
        <v>72</v>
      </c>
      <c r="C7" s="51">
        <v>0.35790479712158513</v>
      </c>
    </row>
    <row r="8" spans="1:8" ht="15.75" customHeight="1" x14ac:dyDescent="0.25">
      <c r="B8" s="19" t="s">
        <v>73</v>
      </c>
      <c r="C8" s="51">
        <v>3.9720166534191878E-3</v>
      </c>
    </row>
    <row r="9" spans="1:8" ht="15.75" customHeight="1" x14ac:dyDescent="0.25">
      <c r="B9" s="19" t="s">
        <v>74</v>
      </c>
      <c r="C9" s="51">
        <v>0.1260744321826491</v>
      </c>
    </row>
    <row r="10" spans="1:8" ht="15.75" customHeight="1" x14ac:dyDescent="0.25">
      <c r="B10" s="19" t="s">
        <v>75</v>
      </c>
      <c r="C10" s="51">
        <v>6.3065615863184737E-2</v>
      </c>
    </row>
    <row r="11" spans="1:8" ht="15.75" customHeight="1" x14ac:dyDescent="0.25">
      <c r="B11" s="27" t="s">
        <v>30</v>
      </c>
      <c r="C11" s="47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25">
      <c r="A13" s="8" t="s">
        <v>76</v>
      </c>
      <c r="B13" s="29" t="s">
        <v>66</v>
      </c>
      <c r="C13" s="18" t="s">
        <v>77</v>
      </c>
      <c r="D13" s="18" t="s">
        <v>78</v>
      </c>
      <c r="E13" s="18" t="s">
        <v>79</v>
      </c>
      <c r="F13" s="18" t="s">
        <v>80</v>
      </c>
      <c r="G13" s="19"/>
    </row>
    <row r="14" spans="1:8" ht="15.75" customHeight="1" x14ac:dyDescent="0.25">
      <c r="B14" s="19" t="s">
        <v>81</v>
      </c>
      <c r="C14" s="51">
        <v>0.10879877322878929</v>
      </c>
      <c r="D14" s="51">
        <v>0.10879877322878929</v>
      </c>
      <c r="E14" s="51">
        <v>0.10879877322878929</v>
      </c>
      <c r="F14" s="51">
        <v>0.10879877322878929</v>
      </c>
    </row>
    <row r="15" spans="1:8" ht="15.75" customHeight="1" x14ac:dyDescent="0.25">
      <c r="B15" s="19" t="s">
        <v>82</v>
      </c>
      <c r="C15" s="51">
        <v>0.18701498483590831</v>
      </c>
      <c r="D15" s="51">
        <v>0.18701498483590831</v>
      </c>
      <c r="E15" s="51">
        <v>0.18701498483590831</v>
      </c>
      <c r="F15" s="51">
        <v>0.18701498483590831</v>
      </c>
    </row>
    <row r="16" spans="1:8" ht="15.75" customHeight="1" x14ac:dyDescent="0.25">
      <c r="B16" s="19" t="s">
        <v>83</v>
      </c>
      <c r="C16" s="51">
        <v>1.435208057789125E-2</v>
      </c>
      <c r="D16" s="51">
        <v>1.435208057789125E-2</v>
      </c>
      <c r="E16" s="51">
        <v>1.435208057789125E-2</v>
      </c>
      <c r="F16" s="51">
        <v>1.435208057789125E-2</v>
      </c>
    </row>
    <row r="17" spans="1:8" ht="15.75" customHeight="1" x14ac:dyDescent="0.25">
      <c r="B17" s="19" t="s">
        <v>84</v>
      </c>
      <c r="C17" s="51">
        <v>0</v>
      </c>
      <c r="D17" s="51">
        <v>0</v>
      </c>
      <c r="E17" s="51">
        <v>0</v>
      </c>
      <c r="F17" s="51">
        <v>0</v>
      </c>
    </row>
    <row r="18" spans="1:8" ht="15.75" customHeight="1" x14ac:dyDescent="0.25">
      <c r="B18" s="19" t="s">
        <v>85</v>
      </c>
      <c r="C18" s="51">
        <v>0</v>
      </c>
      <c r="D18" s="51">
        <v>0</v>
      </c>
      <c r="E18" s="51">
        <v>0</v>
      </c>
      <c r="F18" s="51">
        <v>0</v>
      </c>
    </row>
    <row r="19" spans="1:8" ht="15.75" customHeight="1" x14ac:dyDescent="0.25">
      <c r="B19" s="19" t="s">
        <v>86</v>
      </c>
      <c r="C19" s="51">
        <v>2.8426653368167781E-2</v>
      </c>
      <c r="D19" s="51">
        <v>2.8426653368167781E-2</v>
      </c>
      <c r="E19" s="51">
        <v>2.8426653368167781E-2</v>
      </c>
      <c r="F19" s="51">
        <v>2.8426653368167781E-2</v>
      </c>
    </row>
    <row r="20" spans="1:8" ht="15.75" customHeight="1" x14ac:dyDescent="0.25">
      <c r="B20" s="19" t="s">
        <v>87</v>
      </c>
      <c r="C20" s="51">
        <v>0.23956618249561179</v>
      </c>
      <c r="D20" s="51">
        <v>0.23956618249561179</v>
      </c>
      <c r="E20" s="51">
        <v>0.23956618249561179</v>
      </c>
      <c r="F20" s="51">
        <v>0.23956618249561179</v>
      </c>
    </row>
    <row r="21" spans="1:8" ht="15.75" customHeight="1" x14ac:dyDescent="0.25">
      <c r="B21" s="19" t="s">
        <v>88</v>
      </c>
      <c r="C21" s="51">
        <v>0.1089453081312772</v>
      </c>
      <c r="D21" s="51">
        <v>0.1089453081312772</v>
      </c>
      <c r="E21" s="51">
        <v>0.1089453081312772</v>
      </c>
      <c r="F21" s="51">
        <v>0.1089453081312772</v>
      </c>
    </row>
    <row r="22" spans="1:8" ht="15.75" customHeight="1" x14ac:dyDescent="0.25">
      <c r="B22" s="19" t="s">
        <v>89</v>
      </c>
      <c r="C22" s="51">
        <v>0.31289601736235428</v>
      </c>
      <c r="D22" s="51">
        <v>0.31289601736235428</v>
      </c>
      <c r="E22" s="51">
        <v>0.31289601736235428</v>
      </c>
      <c r="F22" s="51">
        <v>0.31289601736235428</v>
      </c>
    </row>
    <row r="23" spans="1:8" ht="15.75" customHeight="1" x14ac:dyDescent="0.25">
      <c r="B23" s="27" t="s">
        <v>30</v>
      </c>
      <c r="C23" s="47">
        <f>SUM(C14:C22)</f>
        <v>1</v>
      </c>
      <c r="D23" s="47">
        <f>SUM(D14:D22)</f>
        <v>1</v>
      </c>
      <c r="E23" s="47">
        <f>SUM(E14:E22)</f>
        <v>1</v>
      </c>
      <c r="F23" s="47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25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1">
        <v>7.6914598000000015E-2</v>
      </c>
    </row>
    <row r="27" spans="1:8" ht="15.75" customHeight="1" x14ac:dyDescent="0.25">
      <c r="B27" s="19" t="s">
        <v>92</v>
      </c>
      <c r="C27" s="51">
        <v>7.5643810000000002E-3</v>
      </c>
    </row>
    <row r="28" spans="1:8" ht="15.75" customHeight="1" x14ac:dyDescent="0.25">
      <c r="B28" s="19" t="s">
        <v>93</v>
      </c>
      <c r="C28" s="51">
        <v>0.13334979499999999</v>
      </c>
    </row>
    <row r="29" spans="1:8" ht="15.75" customHeight="1" x14ac:dyDescent="0.25">
      <c r="B29" s="19" t="s">
        <v>94</v>
      </c>
      <c r="C29" s="51">
        <v>0.14638231299999999</v>
      </c>
    </row>
    <row r="30" spans="1:8" ht="15.75" customHeight="1" x14ac:dyDescent="0.25">
      <c r="B30" s="19" t="s">
        <v>95</v>
      </c>
      <c r="C30" s="51">
        <v>9.1820059999999995E-2</v>
      </c>
    </row>
    <row r="31" spans="1:8" ht="15.75" customHeight="1" x14ac:dyDescent="0.25">
      <c r="B31" s="19" t="s">
        <v>96</v>
      </c>
      <c r="C31" s="51">
        <v>9.6547411000000014E-2</v>
      </c>
    </row>
    <row r="32" spans="1:8" ht="15.75" customHeight="1" x14ac:dyDescent="0.25">
      <c r="B32" s="19" t="s">
        <v>97</v>
      </c>
      <c r="C32" s="51">
        <v>1.6333001E-2</v>
      </c>
    </row>
    <row r="33" spans="2:3" ht="15.75" customHeight="1" x14ac:dyDescent="0.25">
      <c r="B33" s="19" t="s">
        <v>98</v>
      </c>
      <c r="C33" s="51">
        <v>7.2137805999999999E-2</v>
      </c>
    </row>
    <row r="34" spans="2:3" ht="15.75" customHeight="1" x14ac:dyDescent="0.25">
      <c r="B34" s="19" t="s">
        <v>99</v>
      </c>
      <c r="C34" s="51">
        <v>0.35895063599999999</v>
      </c>
    </row>
    <row r="35" spans="2:3" ht="15.75" customHeight="1" x14ac:dyDescent="0.25">
      <c r="B35" s="27" t="s">
        <v>30</v>
      </c>
      <c r="C35" s="47">
        <f>SUM(C26:C34)</f>
        <v>1.0000000010000001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4" sqref="C14:O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0.5872753762945353</v>
      </c>
      <c r="D2" s="52">
        <f>IFERROR(1-_xlfn.NORM.DIST(_xlfn.NORM.INV(SUM(D4:D5), 0, 1) + 1, 0, 1, TRUE), "")</f>
        <v>0.5872753762945353</v>
      </c>
      <c r="E2" s="52">
        <f>IFERROR(1-_xlfn.NORM.DIST(_xlfn.NORM.INV(SUM(E4:E5), 0, 1) + 1, 0, 1, TRUE), "")</f>
        <v>0.66143106447184485</v>
      </c>
      <c r="F2" s="52">
        <f>IFERROR(1-_xlfn.NORM.DIST(_xlfn.NORM.INV(SUM(F4:F5), 0, 1) + 1, 0, 1, TRUE), "")</f>
        <v>0.37983841733585222</v>
      </c>
      <c r="G2" s="52">
        <f>IFERROR(1-_xlfn.NORM.DIST(_xlfn.NORM.INV(SUM(G4:G5), 0, 1) + 1, 0, 1, TRUE), "")</f>
        <v>0.35436621361760912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0.30159484061153535</v>
      </c>
      <c r="D3" s="52">
        <f>IFERROR(_xlfn.NORM.DIST(_xlfn.NORM.INV(SUM(D4:D5), 0, 1) + 1, 0, 1, TRUE) - SUM(D4:D5), "")</f>
        <v>0.30159484061153535</v>
      </c>
      <c r="E3" s="52">
        <f>IFERROR(_xlfn.NORM.DIST(_xlfn.NORM.INV(SUM(E4:E5), 0, 1) + 1, 0, 1, TRUE) - SUM(E4:E5), "")</f>
        <v>0.26023561543202001</v>
      </c>
      <c r="F3" s="52">
        <f>IFERROR(_xlfn.NORM.DIST(_xlfn.NORM.INV(SUM(F4:F5), 0, 1) + 1, 0, 1, TRUE) - SUM(F4:F5), "")</f>
        <v>0.37635020627130616</v>
      </c>
      <c r="G3" s="52">
        <f>IFERROR(_xlfn.NORM.DIST(_xlfn.NORM.INV(SUM(G4:G5), 0, 1) + 1, 0, 1, TRUE) - SUM(G4:G5), "")</f>
        <v>0.3801209176203747</v>
      </c>
    </row>
    <row r="4" spans="1:15" ht="15.75" customHeight="1" x14ac:dyDescent="0.25">
      <c r="B4" s="5" t="s">
        <v>104</v>
      </c>
      <c r="C4" s="53">
        <v>6.3812069594860105E-2</v>
      </c>
      <c r="D4" s="53">
        <v>6.3812069594860105E-2</v>
      </c>
      <c r="E4" s="53">
        <v>5.8292113244533497E-2</v>
      </c>
      <c r="F4" s="53">
        <v>0.157007306814194</v>
      </c>
      <c r="G4" s="53">
        <v>0.17223168909549699</v>
      </c>
    </row>
    <row r="5" spans="1:15" ht="15.75" customHeight="1" x14ac:dyDescent="0.25">
      <c r="B5" s="5" t="s">
        <v>105</v>
      </c>
      <c r="C5" s="53">
        <v>4.7317713499069193E-2</v>
      </c>
      <c r="D5" s="53">
        <v>4.7317713499069193E-2</v>
      </c>
      <c r="E5" s="53">
        <v>2.0041206851601601E-2</v>
      </c>
      <c r="F5" s="53">
        <v>8.68040695786476E-2</v>
      </c>
      <c r="G5" s="53">
        <v>9.3281179666519207E-2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0.56315453363574997</v>
      </c>
      <c r="D8" s="52">
        <f>IFERROR(1-_xlfn.NORM.DIST(_xlfn.NORM.INV(SUM(D10:D11), 0, 1) + 1, 0, 1, TRUE), "")</f>
        <v>0.56315453363574997</v>
      </c>
      <c r="E8" s="52">
        <f>IFERROR(1-_xlfn.NORM.DIST(_xlfn.NORM.INV(SUM(E10:E11), 0, 1) + 1, 0, 1, TRUE), "")</f>
        <v>0.49605475221695594</v>
      </c>
      <c r="F8" s="52">
        <f>IFERROR(1-_xlfn.NORM.DIST(_xlfn.NORM.INV(SUM(F10:F11), 0, 1) + 1, 0, 1, TRUE), "")</f>
        <v>0.63695289400139643</v>
      </c>
      <c r="G8" s="52">
        <f>IFERROR(1-_xlfn.NORM.DIST(_xlfn.NORM.INV(SUM(G10:G11), 0, 1) + 1, 0, 1, TRUE), "")</f>
        <v>0.76600325464672614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0.31361166747294411</v>
      </c>
      <c r="D9" s="52">
        <f>IFERROR(_xlfn.NORM.DIST(_xlfn.NORM.INV(SUM(D10:D11), 0, 1) + 1, 0, 1, TRUE) - SUM(D10:D11), "")</f>
        <v>0.31361166747294411</v>
      </c>
      <c r="E9" s="52">
        <f>IFERROR(_xlfn.NORM.DIST(_xlfn.NORM.INV(SUM(E10:E11), 0, 1) + 1, 0, 1, TRUE) - SUM(E10:E11), "")</f>
        <v>0.34288520882902435</v>
      </c>
      <c r="F9" s="52">
        <f>IFERROR(_xlfn.NORM.DIST(_xlfn.NORM.INV(SUM(F10:F11), 0, 1) + 1, 0, 1, TRUE) - SUM(F10:F11), "")</f>
        <v>0.2745913544603269</v>
      </c>
      <c r="G9" s="52">
        <f>IFERROR(_xlfn.NORM.DIST(_xlfn.NORM.INV(SUM(G10:G11), 0, 1) + 1, 0, 1, TRUE) - SUM(G10:G11), "")</f>
        <v>0.19180033371382188</v>
      </c>
    </row>
    <row r="10" spans="1:15" ht="15.75" customHeight="1" x14ac:dyDescent="0.25">
      <c r="B10" s="5" t="s">
        <v>109</v>
      </c>
      <c r="C10" s="53">
        <v>4.8994045704603202E-2</v>
      </c>
      <c r="D10" s="53">
        <v>4.8994045704603202E-2</v>
      </c>
      <c r="E10" s="53">
        <v>0.101028084754944</v>
      </c>
      <c r="F10" s="53">
        <v>4.4761858880519902E-2</v>
      </c>
      <c r="G10" s="53">
        <v>3.2328601926565198E-2</v>
      </c>
    </row>
    <row r="11" spans="1:15" ht="15.75" customHeight="1" x14ac:dyDescent="0.25">
      <c r="B11" s="5" t="s">
        <v>110</v>
      </c>
      <c r="C11" s="53">
        <v>7.4239753186702701E-2</v>
      </c>
      <c r="D11" s="53">
        <v>7.4239753186702701E-2</v>
      </c>
      <c r="E11" s="53">
        <v>6.0031954199075699E-2</v>
      </c>
      <c r="F11" s="53">
        <v>4.3693892657756798E-2</v>
      </c>
      <c r="G11" s="53">
        <v>9.8678097128867999E-3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4">
        <v>0.66914178675000002</v>
      </c>
      <c r="D14" s="54">
        <v>0.63932800009000001</v>
      </c>
      <c r="E14" s="54">
        <v>0.63932800009000001</v>
      </c>
      <c r="F14" s="54">
        <v>0.49151955144800008</v>
      </c>
      <c r="G14" s="54">
        <v>0.49151955144800008</v>
      </c>
      <c r="H14" s="55">
        <v>0.27100000000000002</v>
      </c>
      <c r="I14" s="55">
        <v>0.27100000000000002</v>
      </c>
      <c r="J14" s="55">
        <v>0.27100000000000002</v>
      </c>
      <c r="K14" s="55">
        <v>0.27100000000000002</v>
      </c>
      <c r="L14" s="55">
        <v>0.23</v>
      </c>
      <c r="M14" s="55">
        <v>0.23</v>
      </c>
      <c r="N14" s="55">
        <v>0.23</v>
      </c>
      <c r="O14" s="55">
        <v>0.23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0.35670476539711649</v>
      </c>
      <c r="D15" s="52">
        <f t="shared" si="0"/>
        <v>0.340811691631977</v>
      </c>
      <c r="E15" s="52">
        <f t="shared" si="0"/>
        <v>0.340811691631977</v>
      </c>
      <c r="F15" s="52">
        <f t="shared" si="0"/>
        <v>0.26201825944679696</v>
      </c>
      <c r="G15" s="52">
        <f t="shared" si="0"/>
        <v>0.26201825944679696</v>
      </c>
      <c r="H15" s="52">
        <f t="shared" si="0"/>
        <v>0.14446413799999999</v>
      </c>
      <c r="I15" s="52">
        <f t="shared" si="0"/>
        <v>0.14446413799999999</v>
      </c>
      <c r="J15" s="52">
        <f t="shared" si="0"/>
        <v>0.14446413799999999</v>
      </c>
      <c r="K15" s="52">
        <f t="shared" si="0"/>
        <v>0.14446413799999999</v>
      </c>
      <c r="L15" s="52">
        <f t="shared" si="0"/>
        <v>0.12260794</v>
      </c>
      <c r="M15" s="52">
        <f t="shared" si="0"/>
        <v>0.12260794</v>
      </c>
      <c r="N15" s="52">
        <f t="shared" si="0"/>
        <v>0.12260794</v>
      </c>
      <c r="O15" s="52">
        <f t="shared" si="0"/>
        <v>0.12260794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53">
        <v>0.7200763821601871</v>
      </c>
      <c r="D2" s="53">
        <v>0.45918130000000001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0.14221075177192699</v>
      </c>
      <c r="D3" s="53">
        <v>0.20233039999999999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0.11423513293266301</v>
      </c>
      <c r="D4" s="53">
        <v>0.2529962</v>
      </c>
      <c r="E4" s="53">
        <v>0.77814704179763794</v>
      </c>
      <c r="F4" s="53">
        <v>0.46696874499321001</v>
      </c>
      <c r="G4" s="53">
        <v>0</v>
      </c>
    </row>
    <row r="5" spans="1:7" x14ac:dyDescent="0.25">
      <c r="B5" s="3" t="s">
        <v>122</v>
      </c>
      <c r="C5" s="52">
        <v>2.3477738723158802E-2</v>
      </c>
      <c r="D5" s="52">
        <v>8.5492126643657698E-2</v>
      </c>
      <c r="E5" s="52">
        <f>1-SUM(E2:E4)</f>
        <v>0.22185295820236206</v>
      </c>
      <c r="F5" s="52">
        <f>1-SUM(F2:F4)</f>
        <v>0.53303125500678994</v>
      </c>
      <c r="G5" s="52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3.2" x14ac:dyDescent="0.25"/>
  <cols>
    <col min="1" max="1" width="36.44140625" bestFit="1" customWidth="1"/>
    <col min="2" max="2" width="15.33203125" customWidth="1"/>
  </cols>
  <sheetData>
    <row r="1" spans="1:2" x14ac:dyDescent="0.25">
      <c r="A1" s="4" t="s">
        <v>135</v>
      </c>
      <c r="B1" s="4" t="s">
        <v>136</v>
      </c>
    </row>
    <row r="2" spans="1:2" x14ac:dyDescent="0.25">
      <c r="A2" s="8" t="s">
        <v>137</v>
      </c>
      <c r="B2" s="98">
        <v>10</v>
      </c>
    </row>
    <row r="3" spans="1:2" x14ac:dyDescent="0.25">
      <c r="A3" s="8" t="s">
        <v>138</v>
      </c>
      <c r="B3" s="98">
        <v>10</v>
      </c>
    </row>
    <row r="4" spans="1:2" x14ac:dyDescent="0.25">
      <c r="A4" s="8" t="s">
        <v>139</v>
      </c>
      <c r="B4" s="98">
        <v>50</v>
      </c>
    </row>
    <row r="5" spans="1:2" x14ac:dyDescent="0.25">
      <c r="A5" s="8" t="s">
        <v>140</v>
      </c>
      <c r="B5" s="98">
        <v>100</v>
      </c>
    </row>
    <row r="6" spans="1:2" x14ac:dyDescent="0.25">
      <c r="A6" s="8" t="s">
        <v>141</v>
      </c>
      <c r="B6" s="98">
        <v>5</v>
      </c>
    </row>
    <row r="7" spans="1:2" x14ac:dyDescent="0.25">
      <c r="A7" s="8" t="s">
        <v>142</v>
      </c>
      <c r="B7" s="98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4140625" defaultRowHeight="13.2" x14ac:dyDescent="0.25"/>
  <cols>
    <col min="1" max="1" width="17" style="8" customWidth="1"/>
    <col min="2" max="2" width="19.109375" style="8" customWidth="1"/>
    <col min="3" max="3" width="13.44140625" style="8" customWidth="1"/>
    <col min="4" max="4" width="11.44140625" style="8" customWidth="1"/>
    <col min="5" max="16384" width="11.44140625" style="8"/>
  </cols>
  <sheetData>
    <row r="1" spans="1:5" x14ac:dyDescent="0.25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x14ac:dyDescent="0.25">
      <c r="A2" s="34" t="s">
        <v>148</v>
      </c>
      <c r="B2" s="32" t="s">
        <v>90</v>
      </c>
      <c r="C2" s="56"/>
      <c r="D2" s="56"/>
      <c r="E2" s="38" t="str">
        <f>IF(E$7="","",E$7)</f>
        <v/>
      </c>
    </row>
    <row r="3" spans="1:5" x14ac:dyDescent="0.25">
      <c r="B3" s="32" t="s">
        <v>67</v>
      </c>
      <c r="C3" s="56" t="b">
        <v>1</v>
      </c>
      <c r="D3" s="56"/>
      <c r="E3" s="38" t="str">
        <f>IF(E$7="","",E$7)</f>
        <v/>
      </c>
    </row>
    <row r="4" spans="1:5" x14ac:dyDescent="0.25">
      <c r="B4" s="32" t="s">
        <v>77</v>
      </c>
      <c r="C4" s="56" t="b">
        <v>1</v>
      </c>
      <c r="D4" s="56"/>
      <c r="E4" s="38" t="str">
        <f>IF(E$7="","",E$7)</f>
        <v/>
      </c>
    </row>
    <row r="5" spans="1:5" x14ac:dyDescent="0.25">
      <c r="B5" s="32" t="s">
        <v>78</v>
      </c>
      <c r="C5" s="56" t="b">
        <v>1</v>
      </c>
      <c r="D5" s="56"/>
      <c r="E5" s="38" t="str">
        <f>IF(E$7="","",E$7)</f>
        <v/>
      </c>
    </row>
    <row r="6" spans="1:5" x14ac:dyDescent="0.25">
      <c r="B6" s="32" t="s">
        <v>79</v>
      </c>
      <c r="C6" s="56" t="b">
        <v>1</v>
      </c>
      <c r="D6" s="56"/>
      <c r="E6" s="38" t="str">
        <f>IF(E$7="","",E$7)</f>
        <v/>
      </c>
    </row>
    <row r="7" spans="1:5" x14ac:dyDescent="0.25">
      <c r="B7" s="32" t="s">
        <v>149</v>
      </c>
      <c r="C7" s="31"/>
      <c r="D7" s="30"/>
      <c r="E7" s="56"/>
    </row>
    <row r="9" spans="1:5" x14ac:dyDescent="0.25">
      <c r="A9" s="34" t="s">
        <v>150</v>
      </c>
      <c r="B9" s="32" t="s">
        <v>90</v>
      </c>
      <c r="C9" s="56"/>
      <c r="D9" s="56" t="b">
        <v>0</v>
      </c>
      <c r="E9" s="38" t="str">
        <f>IF(E$7="","",E$7)</f>
        <v/>
      </c>
    </row>
    <row r="10" spans="1:5" x14ac:dyDescent="0.25">
      <c r="B10" s="32" t="s">
        <v>67</v>
      </c>
      <c r="C10" s="56"/>
      <c r="D10" s="56"/>
      <c r="E10" s="38" t="str">
        <f>IF(E$7="","",E$7)</f>
        <v/>
      </c>
    </row>
    <row r="11" spans="1:5" x14ac:dyDescent="0.25">
      <c r="B11" s="32" t="s">
        <v>77</v>
      </c>
      <c r="C11" s="56"/>
      <c r="D11" s="56"/>
      <c r="E11" s="38" t="str">
        <f>IF(E$7="","",E$7)</f>
        <v/>
      </c>
    </row>
    <row r="12" spans="1:5" x14ac:dyDescent="0.25">
      <c r="B12" s="32" t="s">
        <v>78</v>
      </c>
      <c r="C12" s="56"/>
      <c r="D12" s="56"/>
      <c r="E12" s="38" t="str">
        <f>IF(E$7="","",E$7)</f>
        <v/>
      </c>
    </row>
    <row r="13" spans="1:5" x14ac:dyDescent="0.25">
      <c r="B13" s="32" t="s">
        <v>79</v>
      </c>
      <c r="C13" s="56"/>
      <c r="D13" s="56"/>
      <c r="E13" s="38" t="str">
        <f>IF(E$7="","",E$7)</f>
        <v/>
      </c>
    </row>
    <row r="14" spans="1:5" x14ac:dyDescent="0.25">
      <c r="B14" s="32" t="s">
        <v>149</v>
      </c>
      <c r="C14" s="31"/>
      <c r="D14" s="30"/>
      <c r="E14" s="56" t="s">
        <v>151</v>
      </c>
    </row>
    <row r="16" spans="1:5" x14ac:dyDescent="0.25">
      <c r="A16" s="34" t="s">
        <v>152</v>
      </c>
      <c r="B16" s="32" t="s">
        <v>90</v>
      </c>
      <c r="C16" s="56"/>
      <c r="D16" s="56" t="s">
        <v>151</v>
      </c>
      <c r="E16" s="38" t="str">
        <f>IF(E$7="","",E$7)</f>
        <v/>
      </c>
    </row>
    <row r="17" spans="2:5" x14ac:dyDescent="0.25">
      <c r="B17" s="32" t="s">
        <v>67</v>
      </c>
      <c r="C17" s="56"/>
      <c r="D17" s="56" t="s">
        <v>151</v>
      </c>
      <c r="E17" s="38" t="str">
        <f>IF(E$7="","",E$7)</f>
        <v/>
      </c>
    </row>
    <row r="18" spans="2:5" x14ac:dyDescent="0.25">
      <c r="B18" s="32" t="s">
        <v>77</v>
      </c>
      <c r="C18" s="56"/>
      <c r="D18" s="56" t="s">
        <v>151</v>
      </c>
      <c r="E18" s="38" t="str">
        <f>IF(E$7="","",E$7)</f>
        <v/>
      </c>
    </row>
    <row r="19" spans="2:5" x14ac:dyDescent="0.25">
      <c r="B19" s="32" t="s">
        <v>78</v>
      </c>
      <c r="C19" s="56"/>
      <c r="D19" s="56" t="s">
        <v>151</v>
      </c>
      <c r="E19" s="38" t="str">
        <f>IF(E$7="","",E$7)</f>
        <v/>
      </c>
    </row>
    <row r="20" spans="2:5" x14ac:dyDescent="0.25">
      <c r="B20" s="32" t="s">
        <v>79</v>
      </c>
      <c r="C20" s="56"/>
      <c r="D20" s="56" t="s">
        <v>151</v>
      </c>
      <c r="E20" s="38" t="str">
        <f>IF(E$7="","",E$7)</f>
        <v/>
      </c>
    </row>
    <row r="21" spans="2:5" x14ac:dyDescent="0.25">
      <c r="B21" s="32" t="s">
        <v>149</v>
      </c>
      <c r="C21" s="31"/>
      <c r="D21" s="30"/>
      <c r="E21" s="56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39" t="s">
        <v>1</v>
      </c>
      <c r="B1" s="36" t="s">
        <v>153</v>
      </c>
      <c r="C1" s="40" t="s">
        <v>154</v>
      </c>
      <c r="D1" s="40" t="s">
        <v>155</v>
      </c>
    </row>
    <row r="2" spans="1:4" x14ac:dyDescent="0.25">
      <c r="A2" s="40" t="s">
        <v>156</v>
      </c>
      <c r="B2" s="32" t="s">
        <v>157</v>
      </c>
      <c r="C2" s="32" t="s">
        <v>158</v>
      </c>
      <c r="D2" s="56"/>
    </row>
    <row r="3" spans="1:4" x14ac:dyDescent="0.25">
      <c r="A3" s="40" t="s">
        <v>159</v>
      </c>
      <c r="B3" s="32" t="s">
        <v>145</v>
      </c>
      <c r="C3" s="32" t="s">
        <v>160</v>
      </c>
      <c r="D3" s="56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lang=es</cp:keywords>
  <cp:lastModifiedBy>Tharindu Wickramaarachchi</cp:lastModifiedBy>
  <dcterms:created xsi:type="dcterms:W3CDTF">2017-08-01T10:42:13Z</dcterms:created>
  <dcterms:modified xsi:type="dcterms:W3CDTF">2023-01-17T02:34:13Z</dcterms:modified>
</cp:coreProperties>
</file>